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\Documents\"/>
    </mc:Choice>
  </mc:AlternateContent>
  <bookViews>
    <workbookView xWindow="0" yWindow="0" windowWidth="2370" windowHeight="0" firstSheet="1" activeTab="2"/>
  </bookViews>
  <sheets>
    <sheet name="DATOS" sheetId="7" state="hidden" r:id="rId1"/>
    <sheet name="EVAL-TIPO-A" sheetId="1" r:id="rId2"/>
    <sheet name="EVAL-TIPO-B" sheetId="2" r:id="rId3"/>
    <sheet name="EVAL-TIPO-C" sheetId="3" r:id="rId4"/>
    <sheet name="CARGA_HORARIA" sheetId="5" state="hidden" r:id="rId5"/>
    <sheet name="Hoja1" sheetId="8" state="hidden" r:id="rId6"/>
    <sheet name="Hoja2" sheetId="9" state="hidden" r:id="rId7"/>
    <sheet name="Hoja3" sheetId="10" state="hidden" r:id="rId8"/>
  </sheets>
  <definedNames>
    <definedName name="ADMINISTRACION_DE_EMPRESAS">#REF!</definedName>
    <definedName name="AGRONOMÍA">DATOS!$F$4:$F$7</definedName>
    <definedName name="_xlnm.Print_Area" localSheetId="1">'EVAL-TIPO-A'!$A$1:$F$117</definedName>
    <definedName name="_xlnm.Print_Area" localSheetId="2">'EVAL-TIPO-B'!$A$1:$F$113</definedName>
    <definedName name="_xlnm.Print_Area" localSheetId="3">'EVAL-TIPO-C'!$A$1:$E$113</definedName>
    <definedName name="ARQUITECTURA">DATOS!$H$4:$H$7</definedName>
    <definedName name="ARQUITECTURA_ARTES_DISEÑO_Y_URBANISMO">DATOS!$H$4:$H$7</definedName>
    <definedName name="CARGA">CARGA_HORARIA!$A$4:$A$13</definedName>
    <definedName name="CARGA_HORARIA">CARGA_HORARIA!$A$4:$A$9</definedName>
    <definedName name="CARGAHORARIA">CARGA_HORARIA!$A$4:$B$9</definedName>
    <definedName name="Carrera_de_Administración__de_Empresas">#REF!</definedName>
    <definedName name="Carrera_de_Administración_de_Empresas">#REF!</definedName>
    <definedName name="Carrera_de_Aeronáutica">#REF!</definedName>
    <definedName name="CARRERAS" localSheetId="0">DATOS!$B$4:$B$77</definedName>
    <definedName name="CARRERAS">#REF!</definedName>
    <definedName name="CH">CARGA_HORARIA!$A$4:$A$13</definedName>
    <definedName name="CIENCIAS_ECONÓMICAS_Y_FINANCIERAS">DATOS!$M$4:$M$10</definedName>
    <definedName name="CIENCIAS_FARMACEUTICAS_Y_BIOQUÍMICAS">DATOS!$C$4:$C$8</definedName>
    <definedName name="CIENCIAS_GEOLÓGICAS">DATOS!$G$4:$G$7</definedName>
    <definedName name="CIENCIAS_PURAS_Y_NATURALES">DATOS!$D$4:$D$13</definedName>
    <definedName name="CIENCIAS_SOCIALES">DATOS!$J$4:$J$10</definedName>
    <definedName name="DERECHO_Y_CIENCIAS_POLÍTICAS">DATOS!$K$4:$K$8</definedName>
    <definedName name="FACULTAD">#REF!</definedName>
    <definedName name="FACULTADE" localSheetId="0">DATOS!$A$3:$O$3</definedName>
    <definedName name="FACULTADE">#REF!</definedName>
    <definedName name="FACULTADES">#REF!</definedName>
    <definedName name="FACULTADESUMSA">DATOS!$A$3:$O$3</definedName>
    <definedName name="GESTION">Hoja1!$A$2:$A$11</definedName>
    <definedName name="HUMANIDADES_Y_CIENCIAS_DE_LA_EDUCACIÓN">DATOS!$L$4:$L$14</definedName>
    <definedName name="HUMANIDADES_Y_CIENCIAS_DE_LA_INFORMACIÓN">DATOS!$L$4:$L$13</definedName>
    <definedName name="IENCIAS_GEOLÓGICAS">DATOS!$G$4:$G$7</definedName>
    <definedName name="INGENIERIA">DATOS!$E$4:$E$21</definedName>
    <definedName name="MEDICINA">DATOS!$A$4:$A$18</definedName>
    <definedName name="MEDICINA_ENF_NUTRICION_Y_TECNOLOGIA_MEDICA">DATOS!$A$4:$A$18</definedName>
    <definedName name="ODONTOLOGÍA">DATOS!$B$4</definedName>
    <definedName name="POST_GRADO_MULTIDISCIPLINARIO">DATOS!$N$4</definedName>
    <definedName name="PROGRAMAS_CENTRALES_ACADEMICOS">DATOS!$O$4</definedName>
    <definedName name="TECNOLOGÍA">DATOS!$I$4:$I$16</definedName>
  </definedNames>
  <calcPr calcId="162913"/>
</workbook>
</file>

<file path=xl/calcChain.xml><?xml version="1.0" encoding="utf-8"?>
<calcChain xmlns="http://schemas.openxmlformats.org/spreadsheetml/2006/main">
  <c r="E30" i="1" l="1"/>
  <c r="E79" i="3"/>
  <c r="E81" i="3"/>
  <c r="E65" i="3"/>
  <c r="E41" i="3"/>
  <c r="E39" i="3"/>
  <c r="E52" i="3"/>
  <c r="E48" i="3"/>
  <c r="E95" i="3" l="1"/>
  <c r="E91" i="3"/>
  <c r="E89" i="3"/>
  <c r="E93" i="3" l="1"/>
  <c r="E86" i="3"/>
  <c r="E96" i="3" l="1"/>
  <c r="E77" i="3"/>
  <c r="E75" i="3"/>
  <c r="E73" i="3"/>
  <c r="E71" i="3"/>
  <c r="E63" i="3"/>
  <c r="E61" i="3"/>
  <c r="E59" i="3"/>
  <c r="E57" i="3"/>
  <c r="E50" i="3"/>
  <c r="E43" i="3"/>
  <c r="E34" i="3"/>
  <c r="E31" i="3"/>
  <c r="E26" i="3"/>
  <c r="E95" i="2"/>
  <c r="E93" i="2"/>
  <c r="E91" i="2"/>
  <c r="E89" i="2"/>
  <c r="E87" i="2"/>
  <c r="E81" i="2"/>
  <c r="E79" i="2"/>
  <c r="E77" i="2"/>
  <c r="E75" i="2"/>
  <c r="E73" i="2"/>
  <c r="E71" i="2"/>
  <c r="E65" i="2"/>
  <c r="E63" i="2"/>
  <c r="E61" i="2"/>
  <c r="E59" i="2"/>
  <c r="E57" i="2"/>
  <c r="E52" i="2"/>
  <c r="E50" i="2"/>
  <c r="E48" i="2"/>
  <c r="E43" i="2"/>
  <c r="E41" i="2"/>
  <c r="E39" i="2"/>
  <c r="E34" i="2"/>
  <c r="E31" i="2"/>
  <c r="E26" i="2"/>
  <c r="E90" i="1"/>
  <c r="E99" i="1"/>
  <c r="E96" i="1"/>
  <c r="E93" i="1"/>
  <c r="E86" i="1"/>
  <c r="E77" i="1"/>
  <c r="E75" i="1"/>
  <c r="E73" i="1"/>
  <c r="E71" i="1"/>
  <c r="E69" i="1"/>
  <c r="E67" i="1"/>
  <c r="E55" i="1"/>
  <c r="E61" i="1"/>
  <c r="E59" i="1"/>
  <c r="E57" i="1"/>
  <c r="E53" i="1"/>
  <c r="E49" i="1"/>
  <c r="E40" i="1"/>
  <c r="E38" i="1"/>
  <c r="E42" i="1"/>
  <c r="E25" i="1"/>
  <c r="E33" i="1"/>
  <c r="E96" i="2" l="1"/>
  <c r="E78" i="1"/>
  <c r="E82" i="3"/>
  <c r="E66" i="3"/>
  <c r="E35" i="3"/>
  <c r="E44" i="3"/>
  <c r="E53" i="3"/>
  <c r="E53" i="2"/>
  <c r="E44" i="2"/>
  <c r="E35" i="2"/>
  <c r="E82" i="2"/>
  <c r="E66" i="2"/>
  <c r="E43" i="1"/>
  <c r="E100" i="1"/>
  <c r="E62" i="1"/>
  <c r="E34" i="1"/>
  <c r="E98" i="3" l="1"/>
  <c r="E98" i="2"/>
  <c r="E102" i="1"/>
</calcChain>
</file>

<file path=xl/sharedStrings.xml><?xml version="1.0" encoding="utf-8"?>
<sst xmlns="http://schemas.openxmlformats.org/spreadsheetml/2006/main" count="516" uniqueCount="365">
  <si>
    <t>ANEXO 1</t>
  </si>
  <si>
    <t xml:space="preserve">FACULTAD: </t>
  </si>
  <si>
    <t>CARRERA:</t>
  </si>
  <si>
    <t>DOCENTE:</t>
  </si>
  <si>
    <t>CARGA HORARIA:</t>
  </si>
  <si>
    <t>ASIGNATURA(S)</t>
  </si>
  <si>
    <t>1)</t>
  </si>
  <si>
    <t>2)</t>
  </si>
  <si>
    <t>3)</t>
  </si>
  <si>
    <t>4)</t>
  </si>
  <si>
    <t>5)</t>
  </si>
  <si>
    <t xml:space="preserve">LABOR DOCENTE                            </t>
  </si>
  <si>
    <r>
      <t xml:space="preserve">Evalúa el Director de Carrera de acuerdo con el formulario aprobado en el CAU sobre la base del Reglamento de la Evaluación Docente, aprobado mediante Resolución de HCU  </t>
    </r>
    <r>
      <rPr>
        <b/>
        <sz val="10"/>
        <color theme="1"/>
        <rFont val="Arial"/>
        <family val="2"/>
      </rPr>
      <t xml:space="preserve">(Ver Anexo 2) </t>
    </r>
    <r>
      <rPr>
        <sz val="10"/>
        <color theme="1"/>
        <rFont val="Arial"/>
        <family val="2"/>
      </rPr>
      <t xml:space="preserve">      </t>
    </r>
  </si>
  <si>
    <t>1.2.1</t>
  </si>
  <si>
    <t>1.2.2</t>
  </si>
  <si>
    <t>1.2.3</t>
  </si>
  <si>
    <t xml:space="preserve">Mediante procedimiento aprobado.   (Ver anexo 3)                                                               </t>
  </si>
  <si>
    <t xml:space="preserve">LABOR DE INVESTIGACIÓN        </t>
  </si>
  <si>
    <t>Proyectos de investigación presentados y aprobados por Consejo de Carrera y Honorable Consejo Facultativo, según informe.</t>
  </si>
  <si>
    <t>Participación en proyectos de investigación  aprobado por Consejo de Carrera y Honorable Consejo Facultativo.</t>
  </si>
  <si>
    <t xml:space="preserve">LABOR DE EXTENSIÓN o INTERACCIÓN  </t>
  </si>
  <si>
    <t>PRODUCCIÓN INTELECTUAL</t>
  </si>
  <si>
    <t>Por guías de curso completo o folletos editados  2 puntos c/u</t>
  </si>
  <si>
    <t>VIDA UNIVERSITARIA</t>
  </si>
  <si>
    <r>
      <t>Por integrar en calidad de docente comisiones universitarias</t>
    </r>
    <r>
      <rPr>
        <sz val="10"/>
        <color theme="1"/>
        <rFont val="Tahoma"/>
        <family val="2"/>
      </rPr>
      <t>.</t>
    </r>
  </si>
  <si>
    <t>Por otro tipo de participación en actividades de co-gobierno.</t>
  </si>
  <si>
    <r>
      <t xml:space="preserve">                                 </t>
    </r>
    <r>
      <rPr>
        <sz val="12"/>
        <color theme="1"/>
        <rFont val="Arial Black"/>
        <family val="2"/>
      </rPr>
      <t xml:space="preserve">(5) </t>
    </r>
    <r>
      <rPr>
        <sz val="10"/>
        <color theme="1"/>
        <rFont val="Arial Black"/>
        <family val="2"/>
      </rPr>
      <t xml:space="preserve"> VIDA UNIVERSITARIA   TOTAL(Máximo 20)</t>
    </r>
  </si>
  <si>
    <t>CURSOS Y CONFERENCIAS</t>
  </si>
  <si>
    <t>Por Título de Postgrado :</t>
  </si>
  <si>
    <t>Por la participación en cursos de actualización con certificado de aprobación:</t>
  </si>
  <si>
    <t xml:space="preserve">Por asistencia a cursos de actualización sin el requisito de la aprobación </t>
  </si>
  <si>
    <r>
      <t>Por dirección y/o dictado de cursos extra-cátedra, según informe y duración.</t>
    </r>
    <r>
      <rPr>
        <b/>
        <sz val="10"/>
        <color theme="1"/>
        <rFont val="Arial"/>
        <family val="2"/>
      </rPr>
      <t xml:space="preserve"> </t>
    </r>
  </si>
  <si>
    <t xml:space="preserve">Por conferencias dictadas o ponencias en simposios o congresos. </t>
  </si>
  <si>
    <r>
      <t xml:space="preserve">                         </t>
    </r>
    <r>
      <rPr>
        <sz val="12"/>
        <color theme="1"/>
        <rFont val="Arial Black"/>
        <family val="2"/>
      </rPr>
      <t>(6)</t>
    </r>
    <r>
      <rPr>
        <sz val="10"/>
        <color theme="1"/>
        <rFont val="Arial Black"/>
        <family val="2"/>
      </rPr>
      <t xml:space="preserve">  CURSOS Y CONFERENCIAS  TOTAL(Máximo 20)</t>
    </r>
  </si>
  <si>
    <t>Comisión de Evaluación Docente:</t>
  </si>
  <si>
    <t>Universitario:</t>
  </si>
  <si>
    <t>Docente:</t>
  </si>
  <si>
    <r>
      <t xml:space="preserve">Evalúa el Director de Carrera de acuerdo con el formulario aprobado en el CAU sobre la base del Reglamento de la Evaluación Docente aprobado mediante Resolución de HCU  </t>
    </r>
    <r>
      <rPr>
        <b/>
        <sz val="10"/>
        <color theme="1"/>
        <rFont val="Arial"/>
        <family val="2"/>
      </rPr>
      <t xml:space="preserve">(Ver Anexo 2) </t>
    </r>
    <r>
      <rPr>
        <sz val="10"/>
        <color theme="1"/>
        <rFont val="Arial"/>
        <family val="2"/>
      </rPr>
      <t xml:space="preserve">      </t>
    </r>
  </si>
  <si>
    <t xml:space="preserve">                                                                        Puntaje Máximo:  B:  4</t>
  </si>
  <si>
    <r>
      <t xml:space="preserve">                       </t>
    </r>
    <r>
      <rPr>
        <sz val="12"/>
        <color theme="1"/>
        <rFont val="Arial Black"/>
        <family val="2"/>
      </rPr>
      <t>(2)</t>
    </r>
    <r>
      <rPr>
        <sz val="10"/>
        <color theme="1"/>
        <rFont val="Arial Black"/>
        <family val="2"/>
      </rPr>
      <t xml:space="preserve">   LABOR DE INVESTIGACIÓN   TOTAL(Máximo 40)</t>
    </r>
  </si>
  <si>
    <t>Proyección social de la labor docente, organización de viajes de estudio, participación en Ferias como expositores o jurados, participación en oferta de servicios.</t>
  </si>
  <si>
    <r>
      <t xml:space="preserve">                            </t>
    </r>
    <r>
      <rPr>
        <sz val="12"/>
        <color theme="1"/>
        <rFont val="Arial Black"/>
        <family val="2"/>
      </rPr>
      <t xml:space="preserve">(3) </t>
    </r>
    <r>
      <rPr>
        <sz val="10"/>
        <color theme="1"/>
        <rFont val="Arial Black"/>
        <family val="2"/>
      </rPr>
      <t xml:space="preserve">   LABOR DE EXTENSIÓN   TOTAL (Máximo 20)</t>
    </r>
  </si>
  <si>
    <t>Por libro editado y/o publicado.</t>
  </si>
  <si>
    <r>
      <t xml:space="preserve">                    </t>
    </r>
    <r>
      <rPr>
        <sz val="12"/>
        <color theme="1"/>
        <rFont val="Arial Black"/>
        <family val="2"/>
      </rPr>
      <t xml:space="preserve">(4) </t>
    </r>
    <r>
      <rPr>
        <sz val="10"/>
        <color theme="1"/>
        <rFont val="Arial Black"/>
        <family val="2"/>
      </rPr>
      <t xml:space="preserve"> PRODUCCIÓN INTELECTUAL   TOTAL (Máximo 40)</t>
    </r>
  </si>
  <si>
    <t xml:space="preserve">                                                                          Puntaje Máximo: B:  5</t>
  </si>
  <si>
    <r>
      <t xml:space="preserve">                                                                          Puntaje Máximo: B: </t>
    </r>
    <r>
      <rPr>
        <sz val="12"/>
        <color theme="1"/>
        <rFont val="Arial Black"/>
        <family val="2"/>
      </rPr>
      <t xml:space="preserve"> </t>
    </r>
    <r>
      <rPr>
        <sz val="10"/>
        <color theme="1"/>
        <rFont val="Arial Black"/>
        <family val="2"/>
      </rPr>
      <t>3</t>
    </r>
  </si>
  <si>
    <r>
      <t xml:space="preserve">Evalúa el Director de Carrera de acuerdo con el formulario aprobado en el CAU sobre la base del Reglamento de la Evaluación Docente Aprobado mediante Resolución de HCU  </t>
    </r>
    <r>
      <rPr>
        <b/>
        <sz val="10"/>
        <color theme="1"/>
        <rFont val="Arial"/>
        <family val="2"/>
      </rPr>
      <t xml:space="preserve">(Ver Anexo 2) </t>
    </r>
    <r>
      <rPr>
        <sz val="10"/>
        <color theme="1"/>
        <rFont val="Arial"/>
        <family val="2"/>
      </rPr>
      <t xml:space="preserve">      </t>
    </r>
  </si>
  <si>
    <r>
      <t xml:space="preserve">                                  </t>
    </r>
    <r>
      <rPr>
        <sz val="12"/>
        <color theme="1"/>
        <rFont val="Arial Black"/>
        <family val="2"/>
      </rPr>
      <t>(1)</t>
    </r>
    <r>
      <rPr>
        <sz val="10"/>
        <color theme="1"/>
        <rFont val="Arial Black"/>
        <family val="2"/>
      </rPr>
      <t xml:space="preserve">     LABOR DOCENTE   TOTAL (Máximo  50)                                  </t>
    </r>
  </si>
  <si>
    <r>
      <t xml:space="preserve">                       </t>
    </r>
    <r>
      <rPr>
        <sz val="12"/>
        <color theme="1"/>
        <rFont val="Arial Black"/>
        <family val="2"/>
      </rPr>
      <t>(2)</t>
    </r>
    <r>
      <rPr>
        <sz val="10"/>
        <color theme="1"/>
        <rFont val="Arial Black"/>
        <family val="2"/>
      </rPr>
      <t xml:space="preserve">   LABOR DE INVESTIGACIÓN   TOTAL(Máximo 30)</t>
    </r>
  </si>
  <si>
    <r>
      <t xml:space="preserve">                            </t>
    </r>
    <r>
      <rPr>
        <sz val="12"/>
        <color theme="1"/>
        <rFont val="Arial Black"/>
        <family val="2"/>
      </rPr>
      <t xml:space="preserve">(3) </t>
    </r>
    <r>
      <rPr>
        <sz val="10"/>
        <color theme="1"/>
        <rFont val="Arial Black"/>
        <family val="2"/>
      </rPr>
      <t xml:space="preserve">   LABOR DE EXTENSIÓN   TOTAL (Máximo 30)</t>
    </r>
  </si>
  <si>
    <t xml:space="preserve">                                                                        Puntaje Máximo: C:  10</t>
  </si>
  <si>
    <r>
      <t xml:space="preserve">                    </t>
    </r>
    <r>
      <rPr>
        <sz val="12"/>
        <color theme="1"/>
        <rFont val="Arial Black"/>
        <family val="2"/>
      </rPr>
      <t xml:space="preserve">(4) </t>
    </r>
    <r>
      <rPr>
        <sz val="10"/>
        <color theme="1"/>
        <rFont val="Arial Black"/>
        <family val="2"/>
      </rPr>
      <t xml:space="preserve"> PRODUCCIÓN INTELECTUAL   TOTAL (Máximo 30)</t>
    </r>
  </si>
  <si>
    <r>
      <t xml:space="preserve">Por asistencia regular a reuniones docente - estudiantil, seminarios, simposios y otros eventos organizados por la Facultad y la Carrera, según informe del Director de Carrera.                                                                                  </t>
    </r>
    <r>
      <rPr>
        <sz val="10"/>
        <color theme="1"/>
        <rFont val="Arial Black"/>
        <family val="2"/>
      </rPr>
      <t>Puntaje Máximo: C: 4</t>
    </r>
  </si>
  <si>
    <t>EVALUACIÓN DOCENTE TIPO: A</t>
  </si>
  <si>
    <t xml:space="preserve">ADMINISTRACIÓN DE LA CÁTEDRA:                  </t>
  </si>
  <si>
    <t>Puntaje Máximo:  A: 7.5</t>
  </si>
  <si>
    <t xml:space="preserve">DEDICACIÓN A LA DOCENCIA:                         </t>
  </si>
  <si>
    <t xml:space="preserve">EVALUACIÓN ESTUDIANTIL                   </t>
  </si>
  <si>
    <t>Departamento de Ciencias Morfológicas</t>
  </si>
  <si>
    <t>Departamento de Cirugía</t>
  </si>
  <si>
    <t>Departamento de Medicina y Salud Mental</t>
  </si>
  <si>
    <t>Carrera Tecnología Médica</t>
  </si>
  <si>
    <t>Departamento Materno Infantil</t>
  </si>
  <si>
    <t>Departamento de Salud Pública</t>
  </si>
  <si>
    <t>Departamento de Ciencias Funcionales</t>
  </si>
  <si>
    <t>Carrera de Enfermería</t>
  </si>
  <si>
    <t>Departamento de Patología</t>
  </si>
  <si>
    <t>Carrera de Medicina</t>
  </si>
  <si>
    <t>Instituto de Genética Humana</t>
  </si>
  <si>
    <t>Instituto de Inv. en Salud y Desarrollo (IINSAD)</t>
  </si>
  <si>
    <t>Instituto Boliviano de Biología de la Altura</t>
  </si>
  <si>
    <t>Carrera de Nutrición</t>
  </si>
  <si>
    <t>ODONTOLOGÍA</t>
  </si>
  <si>
    <t>Carrera de Odontología</t>
  </si>
  <si>
    <t>Carrera de Bioquímica</t>
  </si>
  <si>
    <t>Carrera de Química Farmacéutica</t>
  </si>
  <si>
    <t>Instituto de Investigaciones Farmaco Bioquímicas</t>
  </si>
  <si>
    <t>Carrera de Matemáticas</t>
  </si>
  <si>
    <t>Carrera de Informática</t>
  </si>
  <si>
    <t>Carrera de Física</t>
  </si>
  <si>
    <t>Carrera de Estadística</t>
  </si>
  <si>
    <t>Instituto de Investigaciones Físicas</t>
  </si>
  <si>
    <t>Instituto de Investigaciones Químicas</t>
  </si>
  <si>
    <t>Carrera de Biología</t>
  </si>
  <si>
    <t>Carrera Ingeniería Metalúrgica</t>
  </si>
  <si>
    <t>Carrera Ingeniería Civil</t>
  </si>
  <si>
    <t>Carrera Ingeniería Petrolera</t>
  </si>
  <si>
    <t>Carrera Ingeniería Mecánica</t>
  </si>
  <si>
    <t>Carrera Ingeniería Industrial</t>
  </si>
  <si>
    <t>Carrera Ingeniería Eléctrica</t>
  </si>
  <si>
    <t>Carrera Ingeniería Electrónica</t>
  </si>
  <si>
    <t>Carrera Ingeniería Química</t>
  </si>
  <si>
    <t>Instituto de Hidráulica e Hidrología</t>
  </si>
  <si>
    <t>Instituto de Investigaciones Industriales</t>
  </si>
  <si>
    <t>Instituto de Ensayo de Materiales</t>
  </si>
  <si>
    <t>Instituto de Investigaciones Mecánicas</t>
  </si>
  <si>
    <t>Instituto de Electrónica Aplicada</t>
  </si>
  <si>
    <t>Instituto del Transporte y Vías de Comunicación</t>
  </si>
  <si>
    <t>Instituto de Investigaciones Metalúrgicas</t>
  </si>
  <si>
    <t>Carrera de Ingeniería Agronómica</t>
  </si>
  <si>
    <t>Carrera de Ing. en Producción y Comercialización Agropecuaria</t>
  </si>
  <si>
    <t>Carrera de Geografía</t>
  </si>
  <si>
    <t>Instituto de Investigaciones Geológicas</t>
  </si>
  <si>
    <t>Carrera de Artes</t>
  </si>
  <si>
    <t>Carrera de Arquitectura</t>
  </si>
  <si>
    <t>TECNOLOGÍA</t>
  </si>
  <si>
    <t>Carrera de Construcción Civil</t>
  </si>
  <si>
    <t>Carrera de Electricidad</t>
  </si>
  <si>
    <t>Carrera de Electrómecanica</t>
  </si>
  <si>
    <t>Carrera de Mecánica Automotriz</t>
  </si>
  <si>
    <t>Carrera de Mecánica Industrial</t>
  </si>
  <si>
    <t>Instituto de Investigaciones y Aplicaciones Tecnológicas</t>
  </si>
  <si>
    <t>Carrera de Química Industrial</t>
  </si>
  <si>
    <t>Carrera de Trabajo Social</t>
  </si>
  <si>
    <t>Instituto de Inv. de Antropología y Arqueología</t>
  </si>
  <si>
    <t>Instituto de Inv. Sociológicas</t>
  </si>
  <si>
    <t>Carrera de Sociología</t>
  </si>
  <si>
    <t>Carrera de Antropología y Arqueología</t>
  </si>
  <si>
    <t>Carrera de Derecho</t>
  </si>
  <si>
    <t>Carrera de Ciencia Política y Gestión Pública</t>
  </si>
  <si>
    <t>Carrera de Turismo</t>
  </si>
  <si>
    <t>Archivo Histórico</t>
  </si>
  <si>
    <t>Instituto de Estudios Bolivianos</t>
  </si>
  <si>
    <t>Carrera de Psicología</t>
  </si>
  <si>
    <t>Carrera de Literatura</t>
  </si>
  <si>
    <t>Carrera de Lingüística e Idiomas</t>
  </si>
  <si>
    <t>Carrera de Historia</t>
  </si>
  <si>
    <t>Carrera de Filosofía</t>
  </si>
  <si>
    <t>Carrera de Ciencias de la Educación</t>
  </si>
  <si>
    <t>Instituto de Investigación en Cs. Económicas</t>
  </si>
  <si>
    <t>Carrera de Economía</t>
  </si>
  <si>
    <t>Carrera de Contaduría Pública</t>
  </si>
  <si>
    <t>Carrera de Administración de Empresas</t>
  </si>
  <si>
    <t>Dirección y Coordinación Post Grado</t>
  </si>
  <si>
    <t>Centro Psicopedagógico y de Investigación en Educación Superior</t>
  </si>
  <si>
    <t>CARGA HORARIA</t>
  </si>
  <si>
    <t>Horas</t>
  </si>
  <si>
    <t>AGRONOMÍA</t>
  </si>
  <si>
    <t>Por integrar en calidad de docente comisiones universitarias.</t>
  </si>
  <si>
    <t>Puntaje Máximo:  A:  5</t>
  </si>
  <si>
    <t xml:space="preserve">Evaluación del avance o conclusión del proyecto, según informe del Director del Instituto de Investigación.                                                                                                              </t>
  </si>
  <si>
    <t xml:space="preserve"> Puntaje Máximo:  A: 35</t>
  </si>
  <si>
    <r>
      <t>Por libro editado y/o publicado.</t>
    </r>
    <r>
      <rPr>
        <b/>
        <sz val="10"/>
        <color theme="1"/>
        <rFont val="Arial"/>
        <family val="2"/>
      </rPr>
      <t xml:space="preserve">                                            </t>
    </r>
  </si>
  <si>
    <t xml:space="preserve">Por artículo científico publicado.                                    </t>
  </si>
  <si>
    <t xml:space="preserve">Otras publicaciones relacionadas con la Carrera.             </t>
  </si>
  <si>
    <t xml:space="preserve">Otras producciones.                                                   </t>
  </si>
  <si>
    <r>
      <t xml:space="preserve">                                 </t>
    </r>
    <r>
      <rPr>
        <b/>
        <sz val="12"/>
        <color theme="1"/>
        <rFont val="Arial"/>
        <family val="2"/>
      </rPr>
      <t xml:space="preserve">(5) </t>
    </r>
    <r>
      <rPr>
        <b/>
        <sz val="10"/>
        <color theme="1"/>
        <rFont val="Arial"/>
        <family val="2"/>
      </rPr>
      <t xml:space="preserve"> VIDA UNIVERSITARIA   TOTAL(Máximo 20)</t>
    </r>
  </si>
  <si>
    <t>Por ser representante de base ante: 
    - Consejo de Carrera:    2 puntos  
    - Consejo Facultativo:   3 puntos          
    - Consejo Universitario: 5 puntos</t>
  </si>
  <si>
    <t xml:space="preserve">Por asistencia regular a reuniones docente - estudiantil, seminarios, simposios y otros eventos organizados por la Facultad y la Carrera, según  informe del Director de Carrera.                                                                                 </t>
  </si>
  <si>
    <t xml:space="preserve">  - Doctor (Ph.D.)        10 puntos</t>
  </si>
  <si>
    <t xml:space="preserve">  - Magíster                  8 puntos</t>
  </si>
  <si>
    <r>
      <t xml:space="preserve">  - Especialista             6 puntos   </t>
    </r>
    <r>
      <rPr>
        <b/>
        <sz val="10"/>
        <color theme="1"/>
        <rFont val="Arial"/>
        <family val="2"/>
      </rPr>
      <t xml:space="preserve">                                              </t>
    </r>
  </si>
  <si>
    <t xml:space="preserve">  - De 40 a 60 horas de carga horaria:           5 puntos.</t>
  </si>
  <si>
    <t xml:space="preserve">  - Mayor de 60 horas de carga horaria:       10 puntos.          </t>
  </si>
  <si>
    <r>
      <t xml:space="preserve">Cada uno  1 punto                                                </t>
    </r>
    <r>
      <rPr>
        <b/>
        <sz val="10"/>
        <color theme="1"/>
        <rFont val="Arial"/>
        <family val="2"/>
      </rPr>
      <t xml:space="preserve">                 </t>
    </r>
    <r>
      <rPr>
        <sz val="10"/>
        <color theme="1"/>
        <rFont val="Arial"/>
        <family val="2"/>
      </rPr>
      <t/>
    </r>
  </si>
  <si>
    <r>
      <t>Cada uno  5 puntos</t>
    </r>
    <r>
      <rPr>
        <b/>
        <sz val="10"/>
        <color theme="1"/>
        <rFont val="Arial"/>
        <family val="2"/>
      </rPr>
      <t/>
    </r>
  </si>
  <si>
    <t>Cada uno 3 puntos</t>
  </si>
  <si>
    <r>
      <t xml:space="preserve">                         </t>
    </r>
    <r>
      <rPr>
        <b/>
        <sz val="12"/>
        <color theme="1"/>
        <rFont val="Arial"/>
        <family val="2"/>
      </rPr>
      <t>(6)</t>
    </r>
    <r>
      <rPr>
        <b/>
        <sz val="10"/>
        <color theme="1"/>
        <rFont val="Arial"/>
        <family val="2"/>
      </rPr>
      <t xml:space="preserve">  CURSOS Y CONFERENCIAS  TOTAL(Máximo 20)</t>
    </r>
  </si>
  <si>
    <t>Instituto de Serv. de Lab. de Diagnostico e Inv. en Salud</t>
  </si>
  <si>
    <t>Instituto de Ingeniería Sanitaria</t>
  </si>
  <si>
    <t>Instituto de Inv. y Desarrollo de Proc. Químicos</t>
  </si>
  <si>
    <t>Instituto de Inv. Agropecuarias</t>
  </si>
  <si>
    <t>Instituto de Inv. en Arquitectura y Artes</t>
  </si>
  <si>
    <t>Materias Básicas</t>
  </si>
  <si>
    <t>Instituto de Inv. y Consultorio Jurídico</t>
  </si>
  <si>
    <t>Instituto de Inv. en Ciencia Política</t>
  </si>
  <si>
    <t>Instituto de Inv. y Capacitación en Cs. Administrativas (IICA)</t>
  </si>
  <si>
    <t>Instituto de Inv. de Cs. Contables, Financ. y Aud.</t>
  </si>
  <si>
    <t>INGENIERIA</t>
  </si>
  <si>
    <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PURAS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Y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NATURALES</t>
    </r>
  </si>
  <si>
    <t xml:space="preserve">Puntaje Máximo:  A: 7.5  </t>
  </si>
  <si>
    <t xml:space="preserve">Puntaje Máximo:  A: 15 </t>
  </si>
  <si>
    <t>Puntaje Máximo:  A:  10</t>
  </si>
  <si>
    <r>
      <t xml:space="preserve">Proyectos presentados y ejecutados según avance y conclusión y aprobados por          Consejo de Carrera. </t>
    </r>
    <r>
      <rPr>
        <b/>
        <sz val="10"/>
        <color theme="1"/>
        <rFont val="Arial"/>
        <family val="2"/>
      </rPr>
      <t xml:space="preserve">                                                           Puntaje Máximo:  A: 10</t>
    </r>
  </si>
  <si>
    <r>
      <t xml:space="preserve">Participación en proyectos de extensión, según informe aprobado por el Consejo de Carrera.                                                                             </t>
    </r>
    <r>
      <rPr>
        <b/>
        <sz val="10"/>
        <color theme="1"/>
        <rFont val="Arial"/>
        <family val="2"/>
      </rPr>
      <t>Puntaje Máximo:   A: 5</t>
    </r>
  </si>
  <si>
    <r>
      <t xml:space="preserve">Proyección social de la labor docente, organización de viajes de estudio, participación en Ferias como expositores o jurados, participación en oferta de servicios.
                                                                                        </t>
    </r>
    <r>
      <rPr>
        <b/>
        <sz val="10"/>
        <color theme="1"/>
        <rFont val="Arial"/>
        <family val="2"/>
      </rPr>
      <t xml:space="preserve"> Puntaje Máximo:   A:  5</t>
    </r>
  </si>
  <si>
    <t>Puntaje Máximo:   A:  30</t>
  </si>
  <si>
    <t>Puntaje Máximo:   A:  10</t>
  </si>
  <si>
    <t xml:space="preserve"> Puntaje Máximo:   A:   5</t>
  </si>
  <si>
    <t>Puntaje Máximo:   A:   1</t>
  </si>
  <si>
    <t>Puntaje Máximo:    A:  4</t>
  </si>
  <si>
    <t xml:space="preserve"> Puntaje Máximo:   A:  10</t>
  </si>
  <si>
    <t xml:space="preserve"> Puntaje Máximo:   A:  5</t>
  </si>
  <si>
    <r>
      <t xml:space="preserve">Puntaje Máximo:   A: </t>
    </r>
    <r>
      <rPr>
        <sz val="12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</t>
    </r>
  </si>
  <si>
    <t xml:space="preserve">Puntaje Máximo:   A:   3 </t>
  </si>
  <si>
    <t>Puntaje Máximo:   A:    4</t>
  </si>
  <si>
    <t>Puntaje Máximo:   A:    5</t>
  </si>
  <si>
    <t>Puntaje Máximo:   A:   10</t>
  </si>
  <si>
    <t xml:space="preserve">Puntaje Máximo:   A:   10 </t>
  </si>
  <si>
    <t>Puntaje Máximo:    A:    2</t>
  </si>
  <si>
    <t>Puntaje Máximo:    A:  10</t>
  </si>
  <si>
    <t>Puntaje Máximo:     A:   9</t>
  </si>
  <si>
    <t>EVALUACIÓN DOCENTE TIPO: B</t>
  </si>
  <si>
    <t>EVALUACIÓN DOCENTE TIPO: C</t>
  </si>
  <si>
    <t xml:space="preserve">ADMINISTRACIÓN DE LA CÁTEDRA:                           </t>
  </si>
  <si>
    <t xml:space="preserve">Puntaje Máximo:  B: 12.5                                                     </t>
  </si>
  <si>
    <t xml:space="preserve">Puntaje Máximo:  B: 15                                                       </t>
  </si>
  <si>
    <t xml:space="preserve">DEDICACIÓN A LA DOCENCIA:    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</si>
  <si>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</si>
  <si>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</si>
  <si>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</si>
  <si>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</si>
  <si>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</si>
  <si>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</si>
  <si>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</si>
  <si>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</si>
  <si>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</si>
  <si>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2024 - 2025</t>
  </si>
  <si>
    <t xml:space="preserve">EVALUACIÓN ESTUDIANTIL    </t>
  </si>
  <si>
    <t xml:space="preserve"> Puntaje Máximo:  B: 12.5</t>
  </si>
  <si>
    <t>Puntaje Máximo:  B:   8</t>
  </si>
  <si>
    <r>
      <t>Evaluación del avance o conclusión del proyecto, según informe del Director del Instituto de Investigación.</t>
    </r>
    <r>
      <rPr>
        <sz val="10"/>
        <color theme="1"/>
        <rFont val="Arial Black"/>
        <family val="2"/>
      </rPr>
      <t xml:space="preserve">      </t>
    </r>
    <r>
      <rPr>
        <sz val="10"/>
        <color theme="1"/>
        <rFont val="Arial Black"/>
        <family val="2"/>
      </rPr>
      <t xml:space="preserve">                                                               </t>
    </r>
  </si>
  <si>
    <t xml:space="preserve">                                                                        Puntaje Máximo:  B:  28</t>
  </si>
  <si>
    <t>Puntaje Máximo:  B:  12.5</t>
  </si>
  <si>
    <r>
      <t xml:space="preserve">Proyectos presentados y ejecutados según avance y conclusión y aprobados por          Consejo de Carrera. </t>
    </r>
    <r>
      <rPr>
        <b/>
        <sz val="10"/>
        <color theme="1"/>
        <rFont val="Arial"/>
        <family val="2"/>
      </rPr>
      <t xml:space="preserve">   </t>
    </r>
  </si>
  <si>
    <t xml:space="preserve">Participación en proyectos de extensión, según informe aprobado por el Consejo de Carrera. </t>
  </si>
  <si>
    <t xml:space="preserve">Puntaje Máximo:  B:  6 </t>
  </si>
  <si>
    <t xml:space="preserve">Puntaje Máximo:  B:  6.5 </t>
  </si>
  <si>
    <t xml:space="preserve">Puntaje Máximo:  B:  30 </t>
  </si>
  <si>
    <r>
      <t xml:space="preserve">Por artículo científico publicado.        </t>
    </r>
    <r>
      <rPr>
        <sz val="10"/>
        <color theme="1"/>
        <rFont val="Arial Black"/>
        <family val="2"/>
      </rPr>
      <t xml:space="preserve">                             </t>
    </r>
  </si>
  <si>
    <t>Puntaje Máximo:  B:  5</t>
  </si>
  <si>
    <r>
      <t xml:space="preserve">Otras publicaciones relacionadas con la Carrera. </t>
    </r>
    <r>
      <rPr>
        <sz val="10"/>
        <color theme="1"/>
        <rFont val="Arial Black"/>
        <family val="2"/>
      </rPr>
      <t xml:space="preserve">            </t>
    </r>
  </si>
  <si>
    <t>Puntaje Máximo:  B:  1</t>
  </si>
  <si>
    <t>Puntaje Máximo:  B:  4</t>
  </si>
  <si>
    <r>
      <t xml:space="preserve">Otras producciones. </t>
    </r>
    <r>
      <rPr>
        <sz val="10"/>
        <color theme="1"/>
        <rFont val="Arial Black"/>
        <family val="2"/>
      </rPr>
      <t xml:space="preserve">          </t>
    </r>
  </si>
  <si>
    <t>Puntaje Máximo:  B:  10</t>
  </si>
  <si>
    <t>Puntaje Máximo B:10</t>
  </si>
  <si>
    <t>Por ser representante de base ante: 
   - Consejo de Carrera:       2 puntos
   - Consejo Facultativo:       3 puntos          
   - Consejo Universitario:     5 puntos</t>
  </si>
  <si>
    <r>
      <t xml:space="preserve"> Puntaje Máximo: B:  4</t>
    </r>
    <r>
      <rPr>
        <sz val="12"/>
        <color theme="1"/>
        <rFont val="Arial Black"/>
        <family val="2"/>
      </rPr>
      <t xml:space="preserve"> </t>
    </r>
  </si>
  <si>
    <r>
      <t xml:space="preserve"> Puntaje Máximo: B:  10</t>
    </r>
    <r>
      <rPr>
        <sz val="12"/>
        <color theme="1"/>
        <rFont val="Arial Black"/>
        <family val="2"/>
      </rPr>
      <t xml:space="preserve"> </t>
    </r>
  </si>
  <si>
    <t xml:space="preserve">Por la Participación en cursos de actualización con certificado de aprobación:
De 40 a 60 horas de carga horaria:          5 puntos.
Mayor de 60 horas de carga horaria:      10 puntos.        </t>
  </si>
  <si>
    <r>
      <t xml:space="preserve"> Puntaje Máximo: B:  2</t>
    </r>
    <r>
      <rPr>
        <sz val="12"/>
        <color theme="1"/>
        <rFont val="Arial Black"/>
        <family val="2"/>
      </rPr>
      <t xml:space="preserve"> </t>
    </r>
  </si>
  <si>
    <r>
      <t xml:space="preserve"> Puntaje Máximo: B:  9</t>
    </r>
    <r>
      <rPr>
        <sz val="12"/>
        <color theme="1"/>
        <rFont val="Arial Black"/>
        <family val="2"/>
      </rPr>
      <t xml:space="preserve"> </t>
    </r>
  </si>
  <si>
    <t xml:space="preserve">Mediante procedimiento aprobado.                                           (Ver anexo 3)                                                               </t>
  </si>
  <si>
    <r>
      <t xml:space="preserve">  </t>
    </r>
    <r>
      <rPr>
        <sz val="12"/>
        <color theme="1"/>
        <rFont val="Arial Black"/>
        <family val="2"/>
      </rPr>
      <t xml:space="preserve">(5) </t>
    </r>
    <r>
      <rPr>
        <sz val="10"/>
        <color theme="1"/>
        <rFont val="Arial Black"/>
        <family val="2"/>
      </rPr>
      <t xml:space="preserve"> VIDA UNIVERSITARIA   TOTAL(Máximo 20)   </t>
    </r>
  </si>
  <si>
    <r>
      <rPr>
        <sz val="12"/>
        <color theme="1"/>
        <rFont val="Arial Black"/>
        <family val="2"/>
      </rPr>
      <t>(6)</t>
    </r>
    <r>
      <rPr>
        <sz val="10"/>
        <color theme="1"/>
        <rFont val="Arial Black"/>
        <family val="2"/>
      </rPr>
      <t xml:space="preserve">  CURSOS Y CONFERENCIAS  TOTAL(Máximo 20)</t>
    </r>
  </si>
  <si>
    <t xml:space="preserve">ADMINISTRACIÓN DE LA CÁTEDRA:                </t>
  </si>
  <si>
    <t>Puntaje Máximo:  C: 17.5</t>
  </si>
  <si>
    <t xml:space="preserve"> Puntaje Máximo:  C:   17.5</t>
  </si>
  <si>
    <t xml:space="preserve"> Puntaje Máximo:  C:   15</t>
  </si>
  <si>
    <t xml:space="preserve">DEDICACIÓN A LA DOCENCIA:        </t>
  </si>
  <si>
    <t xml:space="preserve">Mediante procedimiento aprobado.              (Ver anexo 3)                                                               </t>
  </si>
  <si>
    <t xml:space="preserve">EVALUACIÓN ESTUDIANTIL  </t>
  </si>
  <si>
    <t xml:space="preserve"> Puntaje Máximo:  C: 6</t>
  </si>
  <si>
    <t xml:space="preserve"> Puntaje Máximo:  C: 3</t>
  </si>
  <si>
    <r>
      <t>Evaluación del avance o conclusión del proyecto, según informe del Director del Instituto de Investigación.</t>
    </r>
    <r>
      <rPr>
        <sz val="10"/>
        <color theme="1"/>
        <rFont val="Arial Black"/>
        <family val="2"/>
      </rPr>
      <t xml:space="preserve">                                                                </t>
    </r>
  </si>
  <si>
    <t xml:space="preserve"> Puntaje Máximo:  C:  21</t>
  </si>
  <si>
    <r>
      <t xml:space="preserve">Proyectos presentados y ejecutados según avance y conclusión y aprobados por          Consejo de Carrera. </t>
    </r>
    <r>
      <rPr>
        <b/>
        <sz val="10"/>
        <color theme="1"/>
        <rFont val="Arial"/>
        <family val="2"/>
      </rPr>
      <t xml:space="preserve">  </t>
    </r>
  </si>
  <si>
    <t xml:space="preserve"> Puntaje Máximo:  C: 15</t>
  </si>
  <si>
    <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GEOLÓGICAS</t>
    </r>
  </si>
  <si>
    <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SOCIALES</t>
    </r>
  </si>
  <si>
    <r>
      <t>DERECHO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Y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POLÍTICAS</t>
    </r>
  </si>
  <si>
    <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ECONÓMICAS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Y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FINANCIERAS</t>
    </r>
  </si>
  <si>
    <r>
      <t>POST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GRADO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MULTIDISCIPLINARIO</t>
    </r>
  </si>
  <si>
    <r>
      <t>PROGRAMAS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CENTRALES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ACADEMICOS</t>
    </r>
  </si>
  <si>
    <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FARMACEUTICAS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Y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BIOQUÍMICAS</t>
    </r>
  </si>
  <si>
    <t xml:space="preserve"> Puntaje Máximo:  C:  7.5</t>
  </si>
  <si>
    <t xml:space="preserve">Participación en proyectos de extensión, según informe  aprobado por el Consejo de Carrera.  </t>
  </si>
  <si>
    <t xml:space="preserve">Proyección social de la labor docente, organización de viajes de estudio, participación en Ferias como expositores o jurados. </t>
  </si>
  <si>
    <t xml:space="preserve">                                                                                            Puntaje Máximo:  C: 30</t>
  </si>
  <si>
    <t xml:space="preserve">Por artículo científico publicado.    </t>
  </si>
  <si>
    <r>
      <t xml:space="preserve">Otras publicaciones relacionadas con la Carrera. </t>
    </r>
    <r>
      <rPr>
        <sz val="10"/>
        <color theme="1"/>
        <rFont val="Arial Black"/>
        <family val="2"/>
      </rPr>
      <t xml:space="preserve">  </t>
    </r>
  </si>
  <si>
    <r>
      <t xml:space="preserve">Otras producciones. </t>
    </r>
    <r>
      <rPr>
        <sz val="10"/>
        <color theme="1"/>
        <rFont val="Arial Black"/>
        <family val="2"/>
      </rPr>
      <t xml:space="preserve">       </t>
    </r>
  </si>
  <si>
    <t xml:space="preserve">                                                                        Puntaje Máximo: C:  5</t>
  </si>
  <si>
    <t xml:space="preserve">                                                                        Puntaje Máximo: C:  1</t>
  </si>
  <si>
    <t xml:space="preserve">                                                                        Puntaje Máximo: C:  4</t>
  </si>
  <si>
    <t xml:space="preserve">NOTA: El Rector, Vicerrector, Secretario General, DAF, Decanos, Vicedecanos, Directores de Carrera y Directores de Institutos, tienen el máximo puntaje de evaluación.                                                                                          </t>
  </si>
  <si>
    <t>Por ser Jefe de Área, Jefes de Departamento, Jefes de División</t>
  </si>
  <si>
    <t>Por ser representante de base ante: 
   - Consejo de Carrera:       2 puntos  
   - Consejo Facultativo:       3 puntos          
   - Consejo Universitario:     5 puntos</t>
  </si>
  <si>
    <t xml:space="preserve">                                                                        Puntaje Máximo: C:  3</t>
  </si>
  <si>
    <t xml:space="preserve"> Puntaje Máximo: C:  3</t>
  </si>
  <si>
    <t xml:space="preserve"> Puntaje Máximo: C:  5</t>
  </si>
  <si>
    <t xml:space="preserve"> Puntaje Máximo: C:  10</t>
  </si>
  <si>
    <t xml:space="preserve"> Puntaje Máximo: C:  4</t>
  </si>
  <si>
    <t xml:space="preserve"> Puntaje Máximo: C:   10</t>
  </si>
  <si>
    <r>
      <t xml:space="preserve"> Puntaje Máximo:  C:  </t>
    </r>
    <r>
      <rPr>
        <b/>
        <sz val="12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</t>
    </r>
  </si>
  <si>
    <t xml:space="preserve"> Puntaje Máximo: C:10</t>
  </si>
  <si>
    <t>Puntaje Máximo: C: 9</t>
  </si>
  <si>
    <t>Carrera de Aeronáutica</t>
  </si>
  <si>
    <r>
      <rPr>
        <b/>
        <sz val="11"/>
        <color rgb="FF003217"/>
        <rFont val="Calibri"/>
        <family val="2"/>
      </rPr>
      <t>*</t>
    </r>
    <r>
      <rPr>
        <b/>
        <sz val="11"/>
        <color rgb="FF003217"/>
        <rFont val="Arial"/>
        <family val="2"/>
      </rPr>
      <t xml:space="preserve">    LLENAR SOLO LOS ESPACIOS SOMBREADOS</t>
    </r>
  </si>
  <si>
    <r>
      <t xml:space="preserve">Asignatura  (carga horaria de 32 horas/mes)                                          </t>
    </r>
    <r>
      <rPr>
        <b/>
        <sz val="10"/>
        <color theme="1"/>
        <rFont val="Arial"/>
        <family val="2"/>
      </rPr>
      <t>c/u  2 puntos</t>
    </r>
  </si>
  <si>
    <r>
      <t xml:space="preserve">Por ser tribunal de grado en cualquiera de sus modalidades                    </t>
    </r>
    <r>
      <rPr>
        <b/>
        <sz val="10"/>
        <color theme="1"/>
        <rFont val="Arial"/>
        <family val="2"/>
      </rPr>
      <t>c/u 3 puntos</t>
    </r>
  </si>
  <si>
    <r>
      <t xml:space="preserve">Por ser profesor tutor de un trabajo de tesis, tesina, trabajo dirigido, proyecto de grado, presentado y aprobado                                                            </t>
    </r>
    <r>
      <rPr>
        <b/>
        <sz val="10"/>
        <color theme="1"/>
        <rFont val="Arial"/>
        <family val="2"/>
      </rPr>
      <t>c/u  5 puntos</t>
    </r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</si>
  <si>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</si>
  <si>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</si>
  <si>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</si>
  <si>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</si>
  <si>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</si>
  <si>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</si>
  <si>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</si>
  <si>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</si>
  <si>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</si>
  <si>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</si>
  <si>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</si>
  <si>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</si>
  <si>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</si>
  <si>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</si>
  <si>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</si>
  <si>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</si>
  <si>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</si>
  <si>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</si>
  <si>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</si>
  <si>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</si>
  <si>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</si>
  <si>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1.1</t>
  </si>
  <si>
    <t>1.2</t>
  </si>
  <si>
    <t>5.5</t>
  </si>
  <si>
    <t>5.6</t>
  </si>
  <si>
    <t>Por ser profesor tutor de un trabajo de tesis, tesina, trabajo dirigido, proyecto de grado, presentado y aprobado.                                                               c/u  5 puntos</t>
  </si>
  <si>
    <t>Por ser tribunal de grado en cualquiera de sus modalidades                      c/u 3 puntos</t>
  </si>
  <si>
    <t>Asignatura  (carga horaria de 32 horas/mes)                                           c/u   2 puntos</t>
  </si>
  <si>
    <t xml:space="preserve"> (1)     LABOR DOCENTE   TOTAL (Máximo  30)                                  </t>
  </si>
  <si>
    <t xml:space="preserve">                       (2)   LABOR DE INVESTIGACIÓN   TOTAL (Máximo 50)</t>
  </si>
  <si>
    <t xml:space="preserve">                            (3)    LABOR DE EXTENSIÓN   TOTAL (Máximo 10)</t>
  </si>
  <si>
    <t xml:space="preserve">                    (4)  PRODUCCIÓN INTELECTUAL   TOTAL (Máximo 50)</t>
  </si>
  <si>
    <r>
      <t xml:space="preserve">                                  </t>
    </r>
    <r>
      <rPr>
        <sz val="11"/>
        <color theme="1"/>
        <rFont val="Arial Black"/>
        <family val="2"/>
      </rPr>
      <t xml:space="preserve">(1)     LABOR DOCENTE   TOTAL (Máximo  40)                                  </t>
    </r>
  </si>
  <si>
    <t>Por guías de curso completo o folletos editados            2 puntos c/u</t>
  </si>
  <si>
    <t xml:space="preserve">Por asistencia regular a reuniones docente - estudiantil, seminarios, simposios y otros eventos organizados por la Facultad y la Carrera, según informe del Director de Carrera.   </t>
  </si>
  <si>
    <t xml:space="preserve">Por asistencia a cursos de actualización sin el requisito de la aprobación.        
Cada uno 1 punto </t>
  </si>
  <si>
    <r>
      <t>Por dirección y/o dictado de cursos extra-cátedra, según informe y duración.</t>
    </r>
    <r>
      <rPr>
        <b/>
        <sz val="10"/>
        <color theme="1"/>
        <rFont val="Arial"/>
        <family val="2"/>
      </rPr>
      <t xml:space="preserve">   
</t>
    </r>
    <r>
      <rPr>
        <sz val="10"/>
        <color theme="1"/>
        <rFont val="Arial"/>
        <family val="2"/>
      </rPr>
      <t>Cada uno 5 puntos</t>
    </r>
  </si>
  <si>
    <t>Por Conferencias dictadas o ponencias en simposios o Congresos.                 
Cada uno 3 puntos</t>
  </si>
  <si>
    <t>Asignatura  (carga horaria de 32 horas/mes)                                        c/u   2 puntos</t>
  </si>
  <si>
    <t>Por asistencia a cursos de actualización sin el requisito de la aprobación         
Cada uno 1 punto</t>
  </si>
  <si>
    <r>
      <t>Por dirección y/o dictado de cursos extra-cátedra, según informe y duración.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  
Cada uno 5 puntos</t>
    </r>
  </si>
  <si>
    <t>Por conferencias dictadas o ponencias en simposios o Congresos.                 
Cada uno 3 puntos</t>
  </si>
  <si>
    <t xml:space="preserve">Por la participación en cursos de actualización con certificado de aprobación:
De 40 a 60 horas de carga horaria:              5 puntos.
Mayor de 60 horas de carga horaria:          10 puntos.  </t>
  </si>
  <si>
    <t xml:space="preserve">  Horas</t>
  </si>
  <si>
    <t>Por ser profesor tutor de un trabajo de tesis, tesina, trabajo dirigido, proyecto de grado, presentado y aprobado.                                                              c/u  5 puntos</t>
  </si>
  <si>
    <t>Por ser tribunal de grado en cualquiera de sus modalidades              c/u 3 puntos</t>
  </si>
  <si>
    <t>Dirección y Coordinación Ingeniería</t>
  </si>
  <si>
    <t>Dirección y Coordinación Medicina</t>
  </si>
  <si>
    <t>Dirección y Coordinación Odontología</t>
  </si>
  <si>
    <t>Dirección y Coordinación Cs. Farmac. y Bioquim.</t>
  </si>
  <si>
    <t>Dirección y Coordinación Cs. Puras</t>
  </si>
  <si>
    <t>Dirección y Coordinación Agronomía</t>
  </si>
  <si>
    <t>Dirección y Coordinación Cs. Geológicas</t>
  </si>
  <si>
    <t>Dirección y Coordinación Arquitectura</t>
  </si>
  <si>
    <t>Dirección y Coordinación Tecnología</t>
  </si>
  <si>
    <t>Dirección y Coordinación Cs. Sociales</t>
  </si>
  <si>
    <t>Dirección y Coordinación Derecho</t>
  </si>
  <si>
    <t>Dirección y Coordinación Humanidades</t>
  </si>
  <si>
    <t>Dirección y Coordinación Cs. Económicas</t>
  </si>
  <si>
    <t>MEDICINA_ENF_NUTRICION_Y_TECNOLOGIA_MEDICA</t>
  </si>
  <si>
    <t>Carrera de Ciencias Químicas</t>
  </si>
  <si>
    <t>Instituto de Investigaciones en Ecología</t>
  </si>
  <si>
    <t>Carrera de Ciencias Geología y Medio Ambiente</t>
  </si>
  <si>
    <t>ARQUITECTURA_ARTES_DISEÑO_Y_URBANISMO</t>
  </si>
  <si>
    <t>Carrera de Ciencias de la Comunicación Social</t>
  </si>
  <si>
    <t>Carrera de Electrónica y Telecomunicaciones</t>
  </si>
  <si>
    <t>Carrera de Bibliotecologia y Ciencias de la Información</t>
  </si>
  <si>
    <r>
      <t>HUMANIDADES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Y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CIENCIAS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DE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LA</t>
    </r>
    <r>
      <rPr>
        <b/>
        <sz val="14"/>
        <color theme="0"/>
        <rFont val="Arial Narrow"/>
        <family val="2"/>
      </rPr>
      <t>_</t>
    </r>
    <r>
      <rPr>
        <b/>
        <sz val="14"/>
        <color theme="1"/>
        <rFont val="Arial Narrow"/>
        <family val="2"/>
      </rPr>
      <t>EDUCACIÓN</t>
    </r>
  </si>
  <si>
    <t>Carrera de Topografía y Geodesia</t>
  </si>
  <si>
    <t>CONSEJO ACADÉMICO UNIVERSITARIO</t>
  </si>
  <si>
    <t>FORMULARIO DE EVALUACIÓN DOCENTE</t>
  </si>
  <si>
    <t>NOTA: Cuando el puntaje exceda del establecido para el rubro correspondiente, el formulario regulará a la nota máxima determinada.</t>
  </si>
  <si>
    <t xml:space="preserve">Por ser miembro de uno o más tribunales de exámen de competencia o jurado       electoral.                                                                        </t>
  </si>
  <si>
    <r>
      <rPr>
        <sz val="9"/>
        <color theme="1"/>
        <rFont val="Arial"/>
        <family val="2"/>
      </rPr>
      <t xml:space="preserve">NOTA: EL TÍTULO OBTENIDO TIENE VALOR PUNTUABLE PERMANENTE </t>
    </r>
    <r>
      <rPr>
        <sz val="10"/>
        <color theme="1"/>
        <rFont val="Arial"/>
        <family val="2"/>
      </rPr>
      <t xml:space="preserve">                                                                                        </t>
    </r>
  </si>
  <si>
    <t xml:space="preserve">                PUNTAJE TOTAL DE EVALUACIÓN (1)+(2)+(3)+(4)+(5)+(6)</t>
  </si>
  <si>
    <r>
      <t>Por ser miembro de uno o más tribunales de exámen de competencia o jurado       electoral.</t>
    </r>
    <r>
      <rPr>
        <sz val="10"/>
        <color theme="1"/>
        <rFont val="Tahoma"/>
        <family val="2"/>
      </rPr>
      <t xml:space="preserve">                                                                        </t>
    </r>
    <r>
      <rPr>
        <sz val="10"/>
        <color theme="1"/>
        <rFont val="Arial Black"/>
        <family val="2"/>
      </rPr>
      <t xml:space="preserve">Puntaje Máximo: B: </t>
    </r>
    <r>
      <rPr>
        <sz val="12"/>
        <color theme="1"/>
        <rFont val="Arial Black"/>
        <family val="2"/>
      </rPr>
      <t xml:space="preserve"> </t>
    </r>
    <r>
      <rPr>
        <sz val="10"/>
        <color theme="1"/>
        <rFont val="Arial Black"/>
        <family val="2"/>
      </rPr>
      <t>3</t>
    </r>
    <r>
      <rPr>
        <sz val="10"/>
        <color theme="1"/>
        <rFont val="Tahoma"/>
        <family val="2"/>
      </rPr>
      <t xml:space="preserve"> </t>
    </r>
  </si>
  <si>
    <t xml:space="preserve">Por Título de postgrado :
   - Doctor (Ph.D.)        10 puntos
   - Magíster                  8 puntos
   - Especialista              6 puntos  </t>
  </si>
  <si>
    <t xml:space="preserve">NOTA: EL TÍTULO OBTENIDO TIENE VALOR PUNTUABLE PERMANENTE                                                                                         </t>
  </si>
  <si>
    <r>
      <t>Por ser miembro de uno o más tribunales de exámen de competencia o jurado       electoral.</t>
    </r>
    <r>
      <rPr>
        <sz val="10"/>
        <color theme="1"/>
        <rFont val="Tahoma"/>
        <family val="2"/>
      </rPr>
      <t xml:space="preserve">                                                                       </t>
    </r>
  </si>
  <si>
    <t xml:space="preserve">Por Título de Postgrado :
Doctor (Ph.D.)        10 puntos
Magíster                  8 puntos
Especialista            6 puntos  </t>
  </si>
  <si>
    <t>UNIVERSIDAD MAYOR DE SAN ANDRÉS</t>
  </si>
  <si>
    <t>GESTIÓN A SER EVALUADA: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</si>
</sst>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 Black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b/>
      <sz val="16"/>
      <color theme="1"/>
      <name val="Arial Narrow"/>
      <family val="2"/>
    </font>
    <font>
      <b/>
      <sz val="11"/>
      <color rgb="FF003217"/>
      <name val="Arial"/>
      <family val="2"/>
    </font>
    <font>
      <b/>
      <sz val="11"/>
      <color rgb="FF003217"/>
      <name val="Calibri"/>
      <family val="2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 Black"/>
      <family val="2"/>
    </font>
    <font>
      <b/>
      <sz val="8.5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 applyBorder="1" applyAlignment="1"/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0" borderId="0" xfId="0" applyFont="1"/>
    <xf numFmtId="0" fontId="14" fillId="0" borderId="9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Fill="1" applyBorder="1"/>
    <xf numFmtId="0" fontId="4" fillId="0" borderId="6" xfId="0" applyFont="1" applyFill="1" applyBorder="1" applyAlignment="1">
      <alignment horizontal="left" vertical="top" wrapText="1"/>
    </xf>
    <xf numFmtId="0" fontId="11" fillId="0" borderId="0" xfId="0" applyFont="1" applyBorder="1" applyProtection="1"/>
    <xf numFmtId="0" fontId="11" fillId="0" borderId="0" xfId="0" applyFont="1" applyProtection="1"/>
    <xf numFmtId="0" fontId="13" fillId="0" borderId="7" xfId="0" applyFont="1" applyFill="1" applyBorder="1" applyAlignment="1" applyProtection="1">
      <alignment horizontal="center" vertical="center"/>
    </xf>
    <xf numFmtId="0" fontId="11" fillId="0" borderId="5" xfId="0" applyFont="1" applyBorder="1" applyProtection="1"/>
    <xf numFmtId="0" fontId="4" fillId="0" borderId="0" xfId="0" applyFont="1"/>
    <xf numFmtId="0" fontId="13" fillId="3" borderId="1" xfId="0" applyFont="1" applyFill="1" applyBorder="1" applyAlignment="1" applyProtection="1">
      <alignment horizontal="right"/>
      <protection locked="0"/>
    </xf>
    <xf numFmtId="0" fontId="11" fillId="3" borderId="4" xfId="0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right" vertical="center"/>
      <protection locked="0"/>
    </xf>
    <xf numFmtId="0" fontId="11" fillId="3" borderId="4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3" borderId="13" xfId="0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9" xfId="0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12" fillId="3" borderId="1" xfId="0" applyFont="1" applyFill="1" applyBorder="1" applyProtection="1"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0" fontId="13" fillId="3" borderId="4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49" fontId="7" fillId="0" borderId="9" xfId="0" applyNumberFormat="1" applyFont="1" applyBorder="1" applyAlignment="1">
      <alignment horizontal="justify" vertical="center" wrapText="1"/>
    </xf>
    <xf numFmtId="49" fontId="7" fillId="0" borderId="5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7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11" fillId="3" borderId="12" xfId="0" applyFont="1" applyFill="1" applyBorder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right"/>
      <protection locked="0"/>
    </xf>
    <xf numFmtId="49" fontId="7" fillId="0" borderId="1" xfId="0" applyNumberFormat="1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19" fillId="3" borderId="0" xfId="0" applyFont="1" applyFill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 wrapText="1"/>
    </xf>
    <xf numFmtId="0" fontId="11" fillId="3" borderId="17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9" fillId="3" borderId="0" xfId="0" applyFont="1" applyFill="1" applyAlignment="1" applyProtection="1">
      <alignment horizontal="left" vertical="center"/>
      <protection locked="0"/>
    </xf>
    <xf numFmtId="0" fontId="13" fillId="0" borderId="18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8" fillId="0" borderId="5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right" vertical="top" wrapText="1"/>
    </xf>
    <xf numFmtId="0" fontId="8" fillId="0" borderId="1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11" fillId="3" borderId="12" xfId="0" applyFont="1" applyFill="1" applyBorder="1" applyAlignment="1" applyProtection="1">
      <alignment horizontal="right" vertical="center"/>
      <protection locked="0"/>
    </xf>
    <xf numFmtId="0" fontId="11" fillId="3" borderId="9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>
      <alignment horizontal="justify" vertical="center" wrapText="1"/>
    </xf>
    <xf numFmtId="49" fontId="7" fillId="0" borderId="8" xfId="0" applyNumberFormat="1" applyFont="1" applyBorder="1" applyAlignment="1">
      <alignment horizontal="justify" vertical="center" wrapText="1"/>
    </xf>
    <xf numFmtId="49" fontId="7" fillId="0" borderId="0" xfId="0" applyNumberFormat="1" applyFont="1" applyBorder="1" applyAlignment="1">
      <alignment horizontal="justify" vertical="center" wrapText="1"/>
    </xf>
    <xf numFmtId="49" fontId="7" fillId="0" borderId="15" xfId="0" applyNumberFormat="1" applyFont="1" applyBorder="1" applyAlignment="1">
      <alignment horizontal="justify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justify" vertical="center" wrapText="1"/>
    </xf>
    <xf numFmtId="49" fontId="7" fillId="0" borderId="7" xfId="0" applyNumberFormat="1" applyFont="1" applyBorder="1" applyAlignment="1">
      <alignment horizontal="justify" vertical="center" wrapText="1"/>
    </xf>
    <xf numFmtId="49" fontId="7" fillId="0" borderId="13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82F"/>
      <color rgb="FF0032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107</xdr:row>
      <xdr:rowOff>9525</xdr:rowOff>
    </xdr:from>
    <xdr:to>
      <xdr:col>2</xdr:col>
      <xdr:colOff>609601</xdr:colOff>
      <xdr:row>107</xdr:row>
      <xdr:rowOff>9525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" y="264890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4</xdr:col>
      <xdr:colOff>400050</xdr:colOff>
      <xdr:row>107</xdr:row>
      <xdr:rowOff>0</xdr:rowOff>
    </xdr:to>
    <xdr:sp macro="" textlink="">
      <xdr:nvSpPr>
        <xdr:cNvPr id="8" name="Line 6"/>
        <xdr:cNvSpPr>
          <a:spLocks noChangeShapeType="1"/>
        </xdr:cNvSpPr>
      </xdr:nvSpPr>
      <xdr:spPr bwMode="auto">
        <a:xfrm>
          <a:off x="3514725" y="238220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609600</xdr:colOff>
      <xdr:row>111</xdr:row>
      <xdr:rowOff>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0" y="274415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115</xdr:row>
      <xdr:rowOff>0</xdr:rowOff>
    </xdr:from>
    <xdr:to>
      <xdr:col>2</xdr:col>
      <xdr:colOff>609600</xdr:colOff>
      <xdr:row>115</xdr:row>
      <xdr:rowOff>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0" y="283940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4</xdr:col>
      <xdr:colOff>400050</xdr:colOff>
      <xdr:row>111</xdr:row>
      <xdr:rowOff>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3514725" y="274415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115</xdr:row>
      <xdr:rowOff>0</xdr:rowOff>
    </xdr:from>
    <xdr:to>
      <xdr:col>4</xdr:col>
      <xdr:colOff>400050</xdr:colOff>
      <xdr:row>115</xdr:row>
      <xdr:rowOff>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3514725" y="283940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1778000</xdr:colOff>
      <xdr:row>0</xdr:row>
      <xdr:rowOff>19050</xdr:rowOff>
    </xdr:from>
    <xdr:to>
      <xdr:col>5</xdr:col>
      <xdr:colOff>76200</xdr:colOff>
      <xdr:row>1</xdr:row>
      <xdr:rowOff>190500</xdr:rowOff>
    </xdr:to>
    <xdr:sp macro="[0]!TIPOA" textlink="">
      <xdr:nvSpPr>
        <xdr:cNvPr id="13" name="12 Rectángulo redondeado"/>
        <xdr:cNvSpPr/>
      </xdr:nvSpPr>
      <xdr:spPr>
        <a:xfrm>
          <a:off x="5302250" y="19050"/>
          <a:ext cx="825500" cy="4699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AR" sz="800" b="1">
              <a:solidFill>
                <a:schemeClr val="tx2">
                  <a:lumMod val="60000"/>
                  <a:lumOff val="40000"/>
                </a:schemeClr>
              </a:solidFill>
            </a:rPr>
            <a:t>INICIAR EVALUACIÓN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1758950</xdr:colOff>
      <xdr:row>0</xdr:row>
      <xdr:rowOff>12700</xdr:rowOff>
    </xdr:from>
    <xdr:to>
      <xdr:col>5</xdr:col>
      <xdr:colOff>45276</xdr:colOff>
      <xdr:row>1</xdr:row>
      <xdr:rowOff>184150</xdr:rowOff>
    </xdr:to>
    <xdr:sp macro="[0]!TIPO_B" textlink="">
      <xdr:nvSpPr>
        <xdr:cNvPr id="9" name="12 Rectángulo redondeado"/>
        <xdr:cNvSpPr/>
      </xdr:nvSpPr>
      <xdr:spPr>
        <a:xfrm>
          <a:off x="5283200" y="12700"/>
          <a:ext cx="813626" cy="4699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AR" sz="800" b="1">
              <a:solidFill>
                <a:schemeClr val="tx2">
                  <a:lumMod val="60000"/>
                  <a:lumOff val="40000"/>
                </a:schemeClr>
              </a:solidFill>
            </a:rPr>
            <a:t>INICIAR EVALUACIÓN</a:t>
          </a:r>
        </a:p>
      </xdr:txBody>
    </xdr:sp>
    <xdr:clientData/>
  </xdr:twoCellAnchor>
  <xdr:twoCellAnchor>
    <xdr:from>
      <xdr:col>0</xdr:col>
      <xdr:colOff>1</xdr:colOff>
      <xdr:row>103</xdr:row>
      <xdr:rowOff>9525</xdr:rowOff>
    </xdr:from>
    <xdr:to>
      <xdr:col>2</xdr:col>
      <xdr:colOff>609601</xdr:colOff>
      <xdr:row>103</xdr:row>
      <xdr:rowOff>9525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1" y="234791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4</xdr:col>
      <xdr:colOff>400050</xdr:colOff>
      <xdr:row>103</xdr:row>
      <xdr:rowOff>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3514725" y="234696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2</xdr:col>
      <xdr:colOff>609600</xdr:colOff>
      <xdr:row>107</xdr:row>
      <xdr:rowOff>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0" y="241554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609600</xdr:colOff>
      <xdr:row>111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0" y="24841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4</xdr:col>
      <xdr:colOff>400050</xdr:colOff>
      <xdr:row>107</xdr:row>
      <xdr:rowOff>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3514725" y="241554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4</xdr:col>
      <xdr:colOff>400050</xdr:colOff>
      <xdr:row>111</xdr:row>
      <xdr:rowOff>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3514725" y="24841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4</xdr:col>
      <xdr:colOff>400050</xdr:colOff>
      <xdr:row>107</xdr:row>
      <xdr:rowOff>0</xdr:rowOff>
    </xdr:to>
    <xdr:sp macro="" textlink="">
      <xdr:nvSpPr>
        <xdr:cNvPr id="24" name="Line 6"/>
        <xdr:cNvSpPr>
          <a:spLocks noChangeShapeType="1"/>
        </xdr:cNvSpPr>
      </xdr:nvSpPr>
      <xdr:spPr bwMode="auto">
        <a:xfrm>
          <a:off x="3514725" y="241554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4</xdr:col>
      <xdr:colOff>400050</xdr:colOff>
      <xdr:row>111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3514725" y="24841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1670050</xdr:colOff>
      <xdr:row>0</xdr:row>
      <xdr:rowOff>0</xdr:rowOff>
    </xdr:from>
    <xdr:to>
      <xdr:col>4</xdr:col>
      <xdr:colOff>611118</xdr:colOff>
      <xdr:row>1</xdr:row>
      <xdr:rowOff>171450</xdr:rowOff>
    </xdr:to>
    <xdr:sp macro="[0]!TIPO_C" textlink="">
      <xdr:nvSpPr>
        <xdr:cNvPr id="9" name="12 Rectángulo redondeado"/>
        <xdr:cNvSpPr/>
      </xdr:nvSpPr>
      <xdr:spPr>
        <a:xfrm>
          <a:off x="5194300" y="0"/>
          <a:ext cx="827018" cy="4699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AR" sz="800" b="1">
              <a:solidFill>
                <a:schemeClr val="tx2">
                  <a:lumMod val="60000"/>
                  <a:lumOff val="40000"/>
                </a:schemeClr>
              </a:solidFill>
            </a:rPr>
            <a:t>INICIAR EVALUACIÓN</a:t>
          </a:r>
        </a:p>
      </xdr:txBody>
    </xdr:sp>
    <xdr:clientData/>
  </xdr:twoCellAnchor>
  <xdr:twoCellAnchor>
    <xdr:from>
      <xdr:col>0</xdr:col>
      <xdr:colOff>1</xdr:colOff>
      <xdr:row>103</xdr:row>
      <xdr:rowOff>9525</xdr:rowOff>
    </xdr:from>
    <xdr:to>
      <xdr:col>2</xdr:col>
      <xdr:colOff>609601</xdr:colOff>
      <xdr:row>103</xdr:row>
      <xdr:rowOff>9525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1" y="221170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4</xdr:col>
      <xdr:colOff>400050</xdr:colOff>
      <xdr:row>103</xdr:row>
      <xdr:rowOff>0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3514725" y="221075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0</xdr:rowOff>
    </xdr:from>
    <xdr:to>
      <xdr:col>2</xdr:col>
      <xdr:colOff>609600</xdr:colOff>
      <xdr:row>107</xdr:row>
      <xdr:rowOff>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0" y="227933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609600</xdr:colOff>
      <xdr:row>111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0" y="234791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4</xdr:col>
      <xdr:colOff>400050</xdr:colOff>
      <xdr:row>107</xdr:row>
      <xdr:rowOff>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3514725" y="227933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4</xdr:col>
      <xdr:colOff>400050</xdr:colOff>
      <xdr:row>111</xdr:row>
      <xdr:rowOff>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3514725" y="234791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107</xdr:row>
      <xdr:rowOff>0</xdr:rowOff>
    </xdr:from>
    <xdr:to>
      <xdr:col>4</xdr:col>
      <xdr:colOff>400050</xdr:colOff>
      <xdr:row>107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3514725" y="227933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111</xdr:row>
      <xdr:rowOff>0</xdr:rowOff>
    </xdr:from>
    <xdr:to>
      <xdr:col>4</xdr:col>
      <xdr:colOff>400050</xdr:colOff>
      <xdr:row>111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514725" y="234791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O41"/>
  <sheetViews>
    <sheetView topLeftCell="I1" workbookViewId="0">
      <selection activeCell="I14" sqref="I14"/>
    </sheetView>
  </sheetViews>
  <sheetFormatPr baseColWidth="10" defaultRowHeight="15" x14ac:dyDescent="0.25"/>
  <cols>
    <col min="1" max="15" width="30.75" customWidth="1"/>
  </cols>
  <sheetData>
    <row r="3" spans="1:15" s="4" customFormat="1" ht="36" x14ac:dyDescent="0.25">
      <c r="A3" s="17" t="s">
        <v>342</v>
      </c>
      <c r="B3" s="17" t="s">
        <v>72</v>
      </c>
      <c r="C3" s="17" t="s">
        <v>255</v>
      </c>
      <c r="D3" s="17" t="s">
        <v>169</v>
      </c>
      <c r="E3" s="17" t="s">
        <v>168</v>
      </c>
      <c r="F3" s="17" t="s">
        <v>137</v>
      </c>
      <c r="G3" s="17" t="s">
        <v>249</v>
      </c>
      <c r="H3" s="17" t="s">
        <v>346</v>
      </c>
      <c r="I3" s="17" t="s">
        <v>105</v>
      </c>
      <c r="J3" s="17" t="s">
        <v>250</v>
      </c>
      <c r="K3" s="17" t="s">
        <v>251</v>
      </c>
      <c r="L3" s="17" t="s">
        <v>350</v>
      </c>
      <c r="M3" s="17" t="s">
        <v>252</v>
      </c>
      <c r="N3" s="17" t="s">
        <v>253</v>
      </c>
      <c r="O3" s="17" t="s">
        <v>254</v>
      </c>
    </row>
    <row r="4" spans="1:15" ht="54" x14ac:dyDescent="0.25">
      <c r="A4" s="18" t="s">
        <v>65</v>
      </c>
      <c r="B4" s="18" t="s">
        <v>73</v>
      </c>
      <c r="C4" s="18" t="s">
        <v>74</v>
      </c>
      <c r="D4" s="18" t="s">
        <v>83</v>
      </c>
      <c r="E4" s="19" t="s">
        <v>85</v>
      </c>
      <c r="F4" s="18" t="s">
        <v>100</v>
      </c>
      <c r="G4" s="18" t="s">
        <v>101</v>
      </c>
      <c r="H4" s="18" t="s">
        <v>104</v>
      </c>
      <c r="I4" s="18" t="s">
        <v>278</v>
      </c>
      <c r="J4" s="18" t="s">
        <v>117</v>
      </c>
      <c r="K4" s="18" t="s">
        <v>118</v>
      </c>
      <c r="L4" s="18" t="s">
        <v>340</v>
      </c>
      <c r="M4" s="18" t="s">
        <v>132</v>
      </c>
      <c r="N4" s="19" t="s">
        <v>133</v>
      </c>
      <c r="O4" s="19" t="s">
        <v>134</v>
      </c>
    </row>
    <row r="5" spans="1:15" ht="36" x14ac:dyDescent="0.25">
      <c r="A5" s="18" t="s">
        <v>330</v>
      </c>
      <c r="B5" s="18" t="s">
        <v>331</v>
      </c>
      <c r="C5" s="18" t="s">
        <v>332</v>
      </c>
      <c r="D5" s="18" t="s">
        <v>333</v>
      </c>
      <c r="E5" s="18" t="s">
        <v>329</v>
      </c>
      <c r="F5" s="18" t="s">
        <v>334</v>
      </c>
      <c r="G5" s="18" t="s">
        <v>335</v>
      </c>
      <c r="H5" s="18" t="s">
        <v>336</v>
      </c>
      <c r="I5" s="18" t="s">
        <v>337</v>
      </c>
      <c r="J5" s="18" t="s">
        <v>338</v>
      </c>
      <c r="K5" s="18" t="s">
        <v>339</v>
      </c>
      <c r="L5" s="18" t="s">
        <v>128</v>
      </c>
      <c r="M5" s="18" t="s">
        <v>341</v>
      </c>
      <c r="N5" s="19"/>
      <c r="O5" s="19"/>
    </row>
    <row r="6" spans="1:15" ht="36" x14ac:dyDescent="0.25">
      <c r="A6" s="18" t="s">
        <v>67</v>
      </c>
      <c r="B6" s="20"/>
      <c r="C6" s="18" t="s">
        <v>75</v>
      </c>
      <c r="D6" s="18" t="s">
        <v>80</v>
      </c>
      <c r="E6" s="18" t="s">
        <v>89</v>
      </c>
      <c r="F6" s="18" t="s">
        <v>99</v>
      </c>
      <c r="G6" s="18" t="s">
        <v>345</v>
      </c>
      <c r="H6" s="18" t="s">
        <v>103</v>
      </c>
      <c r="I6" s="18" t="s">
        <v>106</v>
      </c>
      <c r="J6" s="18" t="s">
        <v>347</v>
      </c>
      <c r="K6" s="18" t="s">
        <v>119</v>
      </c>
      <c r="L6" s="18" t="s">
        <v>349</v>
      </c>
      <c r="M6" s="18" t="s">
        <v>131</v>
      </c>
      <c r="N6" s="20"/>
      <c r="O6" s="20"/>
    </row>
    <row r="7" spans="1:15" ht="36" x14ac:dyDescent="0.25">
      <c r="A7" s="18" t="s">
        <v>71</v>
      </c>
      <c r="B7" s="20"/>
      <c r="C7" s="18" t="s">
        <v>76</v>
      </c>
      <c r="D7" s="18" t="s">
        <v>79</v>
      </c>
      <c r="E7" s="18" t="s">
        <v>90</v>
      </c>
      <c r="F7" s="18" t="s">
        <v>161</v>
      </c>
      <c r="G7" s="18" t="s">
        <v>102</v>
      </c>
      <c r="H7" s="18" t="s">
        <v>162</v>
      </c>
      <c r="I7" s="18" t="s">
        <v>107</v>
      </c>
      <c r="J7" s="18" t="s">
        <v>116</v>
      </c>
      <c r="K7" s="18" t="s">
        <v>164</v>
      </c>
      <c r="L7" s="18" t="s">
        <v>127</v>
      </c>
      <c r="M7" s="18" t="s">
        <v>130</v>
      </c>
      <c r="N7" s="20"/>
      <c r="O7" s="20"/>
    </row>
    <row r="8" spans="1:15" ht="36" x14ac:dyDescent="0.25">
      <c r="A8" s="18" t="s">
        <v>61</v>
      </c>
      <c r="B8" s="20"/>
      <c r="C8" s="18" t="s">
        <v>158</v>
      </c>
      <c r="D8" s="18" t="s">
        <v>78</v>
      </c>
      <c r="E8" s="18" t="s">
        <v>88</v>
      </c>
      <c r="F8" s="20"/>
      <c r="G8" s="20"/>
      <c r="H8" s="20"/>
      <c r="I8" s="18" t="s">
        <v>108</v>
      </c>
      <c r="J8" s="18" t="s">
        <v>113</v>
      </c>
      <c r="K8" s="18" t="s">
        <v>165</v>
      </c>
      <c r="L8" s="18" t="s">
        <v>126</v>
      </c>
      <c r="M8" s="18" t="s">
        <v>166</v>
      </c>
      <c r="N8" s="20"/>
      <c r="O8" s="20"/>
    </row>
    <row r="9" spans="1:15" ht="36" x14ac:dyDescent="0.25">
      <c r="A9" s="18" t="s">
        <v>64</v>
      </c>
      <c r="B9" s="20"/>
      <c r="C9" s="20"/>
      <c r="D9" s="18" t="s">
        <v>77</v>
      </c>
      <c r="E9" s="18" t="s">
        <v>87</v>
      </c>
      <c r="F9" s="20"/>
      <c r="G9" s="20"/>
      <c r="H9" s="20"/>
      <c r="I9" s="18" t="s">
        <v>348</v>
      </c>
      <c r="J9" s="18" t="s">
        <v>114</v>
      </c>
      <c r="K9" s="20"/>
      <c r="L9" s="18" t="s">
        <v>125</v>
      </c>
      <c r="M9" s="18" t="s">
        <v>129</v>
      </c>
      <c r="N9" s="20"/>
      <c r="O9" s="20"/>
    </row>
    <row r="10" spans="1:15" ht="36" x14ac:dyDescent="0.25">
      <c r="A10" s="18" t="s">
        <v>58</v>
      </c>
      <c r="B10" s="20"/>
      <c r="C10" s="20"/>
      <c r="D10" s="18" t="s">
        <v>343</v>
      </c>
      <c r="E10" s="19" t="s">
        <v>84</v>
      </c>
      <c r="F10" s="20"/>
      <c r="G10" s="20"/>
      <c r="H10" s="20"/>
      <c r="I10" s="18" t="s">
        <v>109</v>
      </c>
      <c r="J10" s="18" t="s">
        <v>115</v>
      </c>
      <c r="K10" s="20"/>
      <c r="L10" s="18" t="s">
        <v>124</v>
      </c>
      <c r="M10" s="18" t="s">
        <v>167</v>
      </c>
      <c r="N10" s="20"/>
      <c r="O10" s="20"/>
    </row>
    <row r="11" spans="1:15" ht="36" x14ac:dyDescent="0.25">
      <c r="A11" s="18" t="s">
        <v>59</v>
      </c>
      <c r="B11" s="20"/>
      <c r="C11" s="20"/>
      <c r="D11" s="18" t="s">
        <v>81</v>
      </c>
      <c r="E11" s="18" t="s">
        <v>86</v>
      </c>
      <c r="F11" s="20"/>
      <c r="G11" s="20"/>
      <c r="H11" s="20"/>
      <c r="I11" s="18" t="s">
        <v>110</v>
      </c>
      <c r="J11" s="20"/>
      <c r="K11" s="20"/>
      <c r="L11" s="18" t="s">
        <v>123</v>
      </c>
      <c r="M11" s="20"/>
      <c r="N11" s="20"/>
      <c r="O11" s="20"/>
    </row>
    <row r="12" spans="1:15" ht="36" x14ac:dyDescent="0.25">
      <c r="A12" s="18" t="s">
        <v>60</v>
      </c>
      <c r="B12" s="20"/>
      <c r="C12" s="20"/>
      <c r="D12" s="18" t="s">
        <v>344</v>
      </c>
      <c r="E12" s="18" t="s">
        <v>91</v>
      </c>
      <c r="F12" s="20"/>
      <c r="G12" s="20"/>
      <c r="H12" s="20"/>
      <c r="I12" s="18" t="s">
        <v>112</v>
      </c>
      <c r="J12" s="20"/>
      <c r="K12" s="20"/>
      <c r="L12" s="18" t="s">
        <v>120</v>
      </c>
      <c r="M12" s="20"/>
      <c r="N12" s="20"/>
      <c r="O12" s="20"/>
    </row>
    <row r="13" spans="1:15" ht="36" x14ac:dyDescent="0.25">
      <c r="A13" s="18" t="s">
        <v>66</v>
      </c>
      <c r="B13" s="20"/>
      <c r="C13" s="20"/>
      <c r="D13" s="18" t="s">
        <v>82</v>
      </c>
      <c r="E13" s="18" t="s">
        <v>96</v>
      </c>
      <c r="F13" s="20"/>
      <c r="G13" s="20"/>
      <c r="H13" s="20"/>
      <c r="I13" s="18" t="s">
        <v>351</v>
      </c>
      <c r="J13" s="20"/>
      <c r="K13" s="20"/>
      <c r="L13" s="18" t="s">
        <v>122</v>
      </c>
      <c r="M13" s="20"/>
      <c r="N13" s="20"/>
      <c r="O13" s="20"/>
    </row>
    <row r="14" spans="1:15" ht="36" x14ac:dyDescent="0.25">
      <c r="A14" s="18" t="s">
        <v>63</v>
      </c>
      <c r="B14" s="20"/>
      <c r="C14" s="20"/>
      <c r="D14" s="20"/>
      <c r="E14" s="18" t="s">
        <v>94</v>
      </c>
      <c r="F14" s="20"/>
      <c r="G14" s="20"/>
      <c r="H14" s="20"/>
      <c r="I14" s="18" t="s">
        <v>163</v>
      </c>
      <c r="J14" s="20"/>
      <c r="K14" s="20"/>
      <c r="L14" s="19" t="s">
        <v>121</v>
      </c>
      <c r="M14" s="20"/>
      <c r="N14" s="20"/>
      <c r="O14" s="20"/>
    </row>
    <row r="15" spans="1:15" ht="59.25" customHeight="1" thickBot="1" x14ac:dyDescent="0.3">
      <c r="A15" s="22" t="s">
        <v>62</v>
      </c>
      <c r="B15" s="21"/>
      <c r="C15" s="21"/>
      <c r="D15" s="21"/>
      <c r="E15" s="22" t="s">
        <v>92</v>
      </c>
      <c r="F15" s="21"/>
      <c r="G15" s="21"/>
      <c r="H15" s="21"/>
      <c r="I15" s="23" t="s">
        <v>111</v>
      </c>
      <c r="J15" s="21"/>
      <c r="K15" s="21"/>
      <c r="L15" s="21"/>
      <c r="M15" s="21"/>
      <c r="N15" s="21"/>
      <c r="O15" s="21"/>
    </row>
    <row r="16" spans="1:15" ht="36.75" thickBot="1" x14ac:dyDescent="0.3">
      <c r="A16" s="18" t="s">
        <v>70</v>
      </c>
      <c r="B16" s="21"/>
      <c r="C16" s="21"/>
      <c r="D16" s="21"/>
      <c r="E16" s="18" t="s">
        <v>159</v>
      </c>
      <c r="F16" s="21"/>
      <c r="G16" s="21"/>
      <c r="H16" s="21"/>
      <c r="I16" s="23"/>
      <c r="J16" s="21"/>
      <c r="K16" s="21"/>
      <c r="L16" s="21"/>
      <c r="M16" s="21"/>
      <c r="N16" s="21"/>
      <c r="O16" s="21"/>
    </row>
    <row r="17" spans="1:15" ht="36" x14ac:dyDescent="0.25">
      <c r="A17" s="18" t="s">
        <v>68</v>
      </c>
      <c r="B17" s="21"/>
      <c r="C17" s="21"/>
      <c r="D17" s="21"/>
      <c r="E17" s="18" t="s">
        <v>93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40.5" customHeight="1" thickBot="1" x14ac:dyDescent="0.3">
      <c r="A18" s="24" t="s">
        <v>69</v>
      </c>
      <c r="B18" s="21"/>
      <c r="C18" s="21"/>
      <c r="D18" s="21"/>
      <c r="E18" s="18" t="s">
        <v>95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36" x14ac:dyDescent="0.25">
      <c r="A19" s="7"/>
      <c r="B19" s="7"/>
      <c r="C19" s="7"/>
      <c r="D19" s="21"/>
      <c r="E19" s="18" t="s">
        <v>98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36.75" thickBot="1" x14ac:dyDescent="0.3">
      <c r="A20" s="7"/>
      <c r="B20" s="7"/>
      <c r="C20" s="7"/>
      <c r="D20" s="21"/>
      <c r="E20" s="24" t="s">
        <v>97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ht="36.75" thickBot="1" x14ac:dyDescent="0.3">
      <c r="A21" s="7"/>
      <c r="B21" s="7"/>
      <c r="C21" s="7"/>
      <c r="D21" s="21"/>
      <c r="E21" s="24" t="s">
        <v>160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</sheetData>
  <pageMargins left="1.299212598425197" right="0.70866141732283472" top="0" bottom="0" header="0.31496062992125984" footer="0.31496062992125984"/>
  <pageSetup paperSize="5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17"/>
  <sheetViews>
    <sheetView showGridLines="0" topLeftCell="A40" zoomScaleNormal="100" workbookViewId="0">
      <selection activeCell="E46" sqref="E46"/>
    </sheetView>
  </sheetViews>
  <sheetFormatPr baseColWidth="10" defaultRowHeight="15" x14ac:dyDescent="0.25"/>
  <cols>
    <col min="1" max="1" width="7" style="8" customWidth="1"/>
    <col min="2" max="2" width="18.125" style="7" customWidth="1"/>
    <col min="3" max="3" width="27.625" style="7" customWidth="1"/>
    <col min="4" max="4" width="28.25" style="7" customWidth="1"/>
    <col min="5" max="5" width="9.625" style="7" customWidth="1"/>
    <col min="6" max="6" width="1.375" customWidth="1"/>
  </cols>
  <sheetData>
    <row r="1" spans="1:6" ht="23.25" x14ac:dyDescent="0.35">
      <c r="A1" s="101" t="s">
        <v>0</v>
      </c>
      <c r="B1" s="101"/>
      <c r="C1" s="101"/>
      <c r="D1" s="101"/>
    </row>
    <row r="2" spans="1:6" ht="18" x14ac:dyDescent="0.25">
      <c r="A2" s="76" t="s">
        <v>363</v>
      </c>
      <c r="B2" s="76"/>
      <c r="C2" s="76"/>
      <c r="D2" s="76"/>
      <c r="E2" s="76"/>
    </row>
    <row r="3" spans="1:6" ht="18" x14ac:dyDescent="0.25">
      <c r="A3" s="76" t="s">
        <v>352</v>
      </c>
      <c r="B3" s="76"/>
      <c r="C3" s="76"/>
      <c r="D3" s="76"/>
      <c r="E3" s="76"/>
    </row>
    <row r="4" spans="1:6" ht="18" x14ac:dyDescent="0.25">
      <c r="A4" s="76" t="s">
        <v>353</v>
      </c>
      <c r="B4" s="76"/>
      <c r="C4" s="76"/>
      <c r="D4" s="76"/>
      <c r="E4" s="76"/>
    </row>
    <row r="5" spans="1:6" ht="20.25" x14ac:dyDescent="0.25">
      <c r="A5"/>
      <c r="B5"/>
      <c r="C5" s="70" t="s">
        <v>364</v>
      </c>
      <c r="D5" s="72"/>
      <c r="E5" s="71"/>
    </row>
    <row r="6" spans="1:6" ht="10.5" customHeight="1" x14ac:dyDescent="0.3">
      <c r="A6" s="5"/>
      <c r="B6" s="1"/>
    </row>
    <row r="7" spans="1:6" ht="23.25" customHeight="1" x14ac:dyDescent="0.35">
      <c r="B7" s="114" t="s">
        <v>53</v>
      </c>
      <c r="C7" s="115"/>
      <c r="D7" s="116"/>
      <c r="E7" s="11"/>
    </row>
    <row r="8" spans="1:6" ht="13.5" customHeight="1" x14ac:dyDescent="0.35">
      <c r="B8" s="26"/>
      <c r="C8" s="26"/>
      <c r="D8" s="26"/>
      <c r="E8" s="11"/>
    </row>
    <row r="9" spans="1:6" ht="15.75" customHeight="1" x14ac:dyDescent="0.25">
      <c r="A9" s="121" t="s">
        <v>279</v>
      </c>
      <c r="B9" s="121"/>
      <c r="C9" s="121"/>
      <c r="D9" s="121"/>
      <c r="E9" s="121"/>
    </row>
    <row r="10" spans="1:6" s="3" customFormat="1" ht="20.100000000000001" customHeight="1" x14ac:dyDescent="0.25">
      <c r="A10" s="104" t="s">
        <v>1</v>
      </c>
      <c r="B10" s="104"/>
      <c r="C10" s="77"/>
      <c r="D10" s="77"/>
      <c r="E10" s="77"/>
    </row>
    <row r="11" spans="1:6" s="3" customFormat="1" ht="30.75" customHeight="1" x14ac:dyDescent="0.25">
      <c r="A11" s="104" t="s">
        <v>2</v>
      </c>
      <c r="B11" s="104"/>
      <c r="C11" s="78"/>
      <c r="D11" s="79"/>
      <c r="E11" s="80"/>
    </row>
    <row r="12" spans="1:6" ht="12.75" customHeight="1" x14ac:dyDescent="0.25">
      <c r="A12" s="9"/>
      <c r="B12" s="10"/>
      <c r="C12" s="10"/>
      <c r="D12" s="10"/>
      <c r="E12" s="10"/>
    </row>
    <row r="13" spans="1:6" ht="20.100000000000001" customHeight="1" x14ac:dyDescent="0.25">
      <c r="A13" s="105" t="s">
        <v>3</v>
      </c>
      <c r="B13" s="106"/>
      <c r="C13" s="81"/>
      <c r="D13" s="82"/>
      <c r="E13" s="83"/>
      <c r="F13" s="3"/>
    </row>
    <row r="14" spans="1:6" ht="20.100000000000001" customHeight="1" x14ac:dyDescent="0.25">
      <c r="A14" s="107" t="s">
        <v>4</v>
      </c>
      <c r="B14" s="108"/>
      <c r="C14" s="46"/>
      <c r="D14" s="84" t="s">
        <v>326</v>
      </c>
      <c r="E14" s="85"/>
    </row>
    <row r="15" spans="1:6" x14ac:dyDescent="0.25">
      <c r="A15" s="86" t="s">
        <v>354</v>
      </c>
      <c r="B15" s="86"/>
      <c r="C15" s="86"/>
      <c r="D15" s="86"/>
      <c r="E15" s="86"/>
    </row>
    <row r="16" spans="1:6" ht="17.25" customHeight="1" x14ac:dyDescent="0.25">
      <c r="A16" s="109" t="s">
        <v>5</v>
      </c>
      <c r="B16" s="110"/>
      <c r="C16" s="110"/>
      <c r="D16" s="110"/>
      <c r="E16" s="110"/>
    </row>
    <row r="17" spans="1:5" ht="15.75" x14ac:dyDescent="0.25">
      <c r="A17" s="63" t="s">
        <v>6</v>
      </c>
      <c r="B17" s="81"/>
      <c r="C17" s="82"/>
      <c r="D17" s="82"/>
      <c r="E17" s="83"/>
    </row>
    <row r="18" spans="1:5" ht="15.75" x14ac:dyDescent="0.25">
      <c r="A18" s="63" t="s">
        <v>7</v>
      </c>
      <c r="B18" s="81"/>
      <c r="C18" s="82"/>
      <c r="D18" s="82"/>
      <c r="E18" s="83"/>
    </row>
    <row r="19" spans="1:5" ht="15.75" x14ac:dyDescent="0.25">
      <c r="A19" s="63" t="s">
        <v>8</v>
      </c>
      <c r="B19" s="81"/>
      <c r="C19" s="82"/>
      <c r="D19" s="82"/>
      <c r="E19" s="83"/>
    </row>
    <row r="20" spans="1:5" ht="15.75" x14ac:dyDescent="0.25">
      <c r="A20" s="63" t="s">
        <v>9</v>
      </c>
      <c r="B20" s="81"/>
      <c r="C20" s="82"/>
      <c r="D20" s="82"/>
      <c r="E20" s="83"/>
    </row>
    <row r="21" spans="1:5" ht="15.75" x14ac:dyDescent="0.25">
      <c r="A21" s="63" t="s">
        <v>10</v>
      </c>
      <c r="B21" s="81"/>
      <c r="C21" s="82"/>
      <c r="D21" s="82"/>
      <c r="E21" s="83"/>
    </row>
    <row r="22" spans="1:5" ht="21.75" customHeight="1" x14ac:dyDescent="0.25">
      <c r="A22" s="45">
        <v>1</v>
      </c>
      <c r="B22" s="117" t="s">
        <v>11</v>
      </c>
      <c r="C22" s="117"/>
      <c r="D22" s="117"/>
      <c r="E22" s="14"/>
    </row>
    <row r="23" spans="1:5" ht="15" customHeight="1" x14ac:dyDescent="0.25">
      <c r="A23" s="87" t="s">
        <v>304</v>
      </c>
      <c r="B23" s="111" t="s">
        <v>54</v>
      </c>
      <c r="C23" s="112"/>
      <c r="D23" s="113"/>
      <c r="E23" s="14"/>
    </row>
    <row r="24" spans="1:5" ht="44.25" customHeight="1" x14ac:dyDescent="0.25">
      <c r="A24" s="87"/>
      <c r="B24" s="102" t="s">
        <v>12</v>
      </c>
      <c r="C24" s="102"/>
      <c r="D24" s="103"/>
      <c r="E24" s="38"/>
    </row>
    <row r="25" spans="1:5" ht="15" customHeight="1" x14ac:dyDescent="0.25">
      <c r="A25" s="87"/>
      <c r="B25" s="118" t="s">
        <v>170</v>
      </c>
      <c r="C25" s="119"/>
      <c r="D25" s="120"/>
      <c r="E25" s="49">
        <f>IF(E24&lt;=7.5,+E24,7.5)</f>
        <v>0</v>
      </c>
    </row>
    <row r="26" spans="1:5" ht="15" customHeight="1" x14ac:dyDescent="0.25">
      <c r="A26" s="45" t="s">
        <v>305</v>
      </c>
      <c r="B26" s="126" t="s">
        <v>56</v>
      </c>
      <c r="C26" s="126"/>
      <c r="D26" s="126"/>
    </row>
    <row r="27" spans="1:5" ht="15.75" customHeight="1" x14ac:dyDescent="0.25">
      <c r="A27" s="45" t="s">
        <v>13</v>
      </c>
      <c r="B27" s="131" t="s">
        <v>280</v>
      </c>
      <c r="C27" s="131"/>
      <c r="D27" s="131"/>
      <c r="E27" s="38"/>
    </row>
    <row r="28" spans="1:5" ht="29.25" customHeight="1" x14ac:dyDescent="0.25">
      <c r="A28" s="45" t="s">
        <v>14</v>
      </c>
      <c r="B28" s="131" t="s">
        <v>282</v>
      </c>
      <c r="C28" s="131"/>
      <c r="D28" s="131"/>
      <c r="E28" s="38"/>
    </row>
    <row r="29" spans="1:5" ht="15" customHeight="1" x14ac:dyDescent="0.25">
      <c r="A29" s="45" t="s">
        <v>15</v>
      </c>
      <c r="B29" s="131" t="s">
        <v>281</v>
      </c>
      <c r="C29" s="131"/>
      <c r="D29" s="131"/>
      <c r="E29" s="38"/>
    </row>
    <row r="30" spans="1:5" ht="15" customHeight="1" x14ac:dyDescent="0.25">
      <c r="A30" s="45"/>
      <c r="B30" s="125" t="s">
        <v>171</v>
      </c>
      <c r="C30" s="125"/>
      <c r="D30" s="125"/>
      <c r="E30" s="50">
        <f>IF((+E27+E28+E29)&lt;=15,(+E27+E28+E29),15)</f>
        <v>0</v>
      </c>
    </row>
    <row r="31" spans="1:5" ht="12.95" customHeight="1" x14ac:dyDescent="0.25">
      <c r="A31" s="87" t="s">
        <v>283</v>
      </c>
      <c r="B31" s="98" t="s">
        <v>57</v>
      </c>
      <c r="C31" s="99"/>
      <c r="D31" s="100"/>
    </row>
    <row r="32" spans="1:5" ht="12.95" customHeight="1" x14ac:dyDescent="0.25">
      <c r="A32" s="87"/>
      <c r="B32" s="122" t="s">
        <v>16</v>
      </c>
      <c r="C32" s="123"/>
      <c r="D32" s="124"/>
      <c r="E32" s="37"/>
    </row>
    <row r="33" spans="1:5" ht="12.95" customHeight="1" thickBot="1" x14ac:dyDescent="0.3">
      <c r="A33" s="87"/>
      <c r="B33" s="92" t="s">
        <v>55</v>
      </c>
      <c r="C33" s="93"/>
      <c r="D33" s="94"/>
      <c r="E33" s="51">
        <f>IF(E32&lt;=7.5,+E32,7.5)</f>
        <v>0</v>
      </c>
    </row>
    <row r="34" spans="1:5" ht="21.75" customHeight="1" thickTop="1" thickBot="1" x14ac:dyDescent="0.3">
      <c r="A34" s="60"/>
      <c r="B34" s="95" t="s">
        <v>311</v>
      </c>
      <c r="C34" s="95"/>
      <c r="D34" s="95"/>
      <c r="E34" s="48">
        <f>IF((+E25+E30+E33)&lt;=30,(+E25+E30+E33),30)</f>
        <v>0</v>
      </c>
    </row>
    <row r="35" spans="1:5" ht="16.5" thickTop="1" x14ac:dyDescent="0.25">
      <c r="B35" s="10"/>
    </row>
    <row r="36" spans="1:5" ht="15" customHeight="1" x14ac:dyDescent="0.25">
      <c r="A36" s="45">
        <v>2</v>
      </c>
      <c r="B36" s="96" t="s">
        <v>17</v>
      </c>
      <c r="C36" s="97"/>
      <c r="D36" s="97"/>
    </row>
    <row r="37" spans="1:5" ht="32.25" customHeight="1" x14ac:dyDescent="0.25">
      <c r="A37" s="87" t="s">
        <v>284</v>
      </c>
      <c r="B37" s="88" t="s">
        <v>18</v>
      </c>
      <c r="C37" s="88"/>
      <c r="D37" s="89"/>
      <c r="E37" s="40"/>
    </row>
    <row r="38" spans="1:5" ht="15" customHeight="1" x14ac:dyDescent="0.25">
      <c r="A38" s="87"/>
      <c r="B38" s="90" t="s">
        <v>172</v>
      </c>
      <c r="C38" s="90"/>
      <c r="D38" s="91"/>
      <c r="E38" s="50">
        <f>IF(E37&lt;=10,+E37,10)</f>
        <v>0</v>
      </c>
    </row>
    <row r="39" spans="1:5" ht="33" customHeight="1" x14ac:dyDescent="0.25">
      <c r="A39" s="87" t="s">
        <v>285</v>
      </c>
      <c r="B39" s="127" t="s">
        <v>19</v>
      </c>
      <c r="C39" s="127"/>
      <c r="D39" s="128"/>
      <c r="E39" s="40"/>
    </row>
    <row r="40" spans="1:5" ht="15" customHeight="1" x14ac:dyDescent="0.25">
      <c r="A40" s="87"/>
      <c r="B40" s="90" t="s">
        <v>139</v>
      </c>
      <c r="C40" s="90"/>
      <c r="D40" s="91"/>
      <c r="E40" s="50">
        <f>IF(E39&lt;=5,+E39,5)</f>
        <v>0</v>
      </c>
    </row>
    <row r="41" spans="1:5" ht="27.75" customHeight="1" x14ac:dyDescent="0.25">
      <c r="A41" s="87" t="s">
        <v>286</v>
      </c>
      <c r="B41" s="88" t="s">
        <v>140</v>
      </c>
      <c r="C41" s="88"/>
      <c r="D41" s="89"/>
      <c r="E41" s="40"/>
    </row>
    <row r="42" spans="1:5" ht="15" customHeight="1" thickBot="1" x14ac:dyDescent="0.3">
      <c r="A42" s="87"/>
      <c r="B42" s="90" t="s">
        <v>141</v>
      </c>
      <c r="C42" s="90"/>
      <c r="D42" s="91"/>
      <c r="E42" s="50">
        <f>IF(E41&lt;=35,+E41,35)</f>
        <v>0</v>
      </c>
    </row>
    <row r="43" spans="1:5" ht="21.75" customHeight="1" thickTop="1" thickBot="1" x14ac:dyDescent="0.3">
      <c r="A43" s="60"/>
      <c r="B43" s="95" t="s">
        <v>312</v>
      </c>
      <c r="C43" s="95"/>
      <c r="D43" s="95"/>
      <c r="E43" s="48">
        <f>IF((+E38+E40+E42)&lt;=50,(+E38+E40+E42),50)</f>
        <v>0</v>
      </c>
    </row>
    <row r="44" spans="1:5" ht="10.5" customHeight="1" thickTop="1" x14ac:dyDescent="0.25">
      <c r="B44" s="10"/>
    </row>
    <row r="45" spans="1:5" ht="15" customHeight="1" x14ac:dyDescent="0.25">
      <c r="A45" s="45">
        <v>3</v>
      </c>
      <c r="B45" s="96" t="s">
        <v>20</v>
      </c>
      <c r="C45" s="97"/>
      <c r="D45" s="97"/>
    </row>
    <row r="46" spans="1:5" ht="30" customHeight="1" x14ac:dyDescent="0.25">
      <c r="A46" s="45" t="s">
        <v>287</v>
      </c>
      <c r="B46" s="88" t="s">
        <v>173</v>
      </c>
      <c r="C46" s="88"/>
      <c r="D46" s="89"/>
      <c r="E46" s="40"/>
    </row>
    <row r="47" spans="1:5" ht="29.25" customHeight="1" x14ac:dyDescent="0.25">
      <c r="A47" s="45" t="s">
        <v>288</v>
      </c>
      <c r="B47" s="88" t="s">
        <v>174</v>
      </c>
      <c r="C47" s="88"/>
      <c r="D47" s="89"/>
      <c r="E47" s="40"/>
    </row>
    <row r="48" spans="1:5" ht="38.25" customHeight="1" thickBot="1" x14ac:dyDescent="0.3">
      <c r="A48" s="45" t="s">
        <v>289</v>
      </c>
      <c r="B48" s="88" t="s">
        <v>175</v>
      </c>
      <c r="C48" s="88"/>
      <c r="D48" s="89"/>
      <c r="E48" s="40"/>
    </row>
    <row r="49" spans="1:5" ht="21.75" customHeight="1" thickTop="1" thickBot="1" x14ac:dyDescent="0.3">
      <c r="A49" s="60"/>
      <c r="B49" s="95" t="s">
        <v>313</v>
      </c>
      <c r="C49" s="95"/>
      <c r="D49" s="95"/>
      <c r="E49" s="48">
        <f>IF((+E46+E47+E48)&lt;=10,(+E46+E47+E48),10)</f>
        <v>0</v>
      </c>
    </row>
    <row r="50" spans="1:5" ht="10.5" customHeight="1" thickTop="1" x14ac:dyDescent="0.25">
      <c r="B50" s="10"/>
    </row>
    <row r="51" spans="1:5" ht="15" customHeight="1" x14ac:dyDescent="0.25">
      <c r="A51" s="45">
        <v>4</v>
      </c>
      <c r="B51" s="96" t="s">
        <v>21</v>
      </c>
      <c r="C51" s="97"/>
      <c r="D51" s="97"/>
    </row>
    <row r="52" spans="1:5" ht="14.1" customHeight="1" x14ac:dyDescent="0.25">
      <c r="A52" s="87" t="s">
        <v>290</v>
      </c>
      <c r="B52" s="88" t="s">
        <v>142</v>
      </c>
      <c r="C52" s="88"/>
      <c r="D52" s="89"/>
      <c r="E52" s="40"/>
    </row>
    <row r="53" spans="1:5" ht="14.1" customHeight="1" x14ac:dyDescent="0.25">
      <c r="A53" s="87"/>
      <c r="B53" s="90" t="s">
        <v>176</v>
      </c>
      <c r="C53" s="90"/>
      <c r="D53" s="91"/>
      <c r="E53" s="50">
        <f>IF(E52&lt;=30,+E52,30)</f>
        <v>0</v>
      </c>
    </row>
    <row r="54" spans="1:5" ht="14.1" customHeight="1" x14ac:dyDescent="0.25">
      <c r="A54" s="87" t="s">
        <v>291</v>
      </c>
      <c r="B54" s="88" t="s">
        <v>22</v>
      </c>
      <c r="C54" s="88"/>
      <c r="D54" s="89"/>
      <c r="E54" s="40"/>
    </row>
    <row r="55" spans="1:5" ht="14.1" customHeight="1" x14ac:dyDescent="0.25">
      <c r="A55" s="87"/>
      <c r="B55" s="90" t="s">
        <v>177</v>
      </c>
      <c r="C55" s="90"/>
      <c r="D55" s="91"/>
      <c r="E55" s="50">
        <f>IF(E54&lt;=10,+E54,10)</f>
        <v>0</v>
      </c>
    </row>
    <row r="56" spans="1:5" ht="14.1" customHeight="1" x14ac:dyDescent="0.25">
      <c r="A56" s="87" t="s">
        <v>292</v>
      </c>
      <c r="B56" s="88" t="s">
        <v>143</v>
      </c>
      <c r="C56" s="88"/>
      <c r="D56" s="89"/>
      <c r="E56" s="40"/>
    </row>
    <row r="57" spans="1:5" ht="14.1" customHeight="1" x14ac:dyDescent="0.25">
      <c r="A57" s="87"/>
      <c r="B57" s="90" t="s">
        <v>178</v>
      </c>
      <c r="C57" s="90"/>
      <c r="D57" s="91"/>
      <c r="E57" s="50">
        <f>IF(E56&lt;=5,+E56,5)</f>
        <v>0</v>
      </c>
    </row>
    <row r="58" spans="1:5" ht="14.1" customHeight="1" x14ac:dyDescent="0.25">
      <c r="A58" s="87" t="s">
        <v>293</v>
      </c>
      <c r="B58" s="88" t="s">
        <v>144</v>
      </c>
      <c r="C58" s="88"/>
      <c r="D58" s="89"/>
      <c r="E58" s="40"/>
    </row>
    <row r="59" spans="1:5" ht="14.1" customHeight="1" x14ac:dyDescent="0.25">
      <c r="A59" s="87"/>
      <c r="B59" s="90" t="s">
        <v>179</v>
      </c>
      <c r="C59" s="90"/>
      <c r="D59" s="91"/>
      <c r="E59" s="50">
        <f>IF(E58&lt;=1,+E58,1)</f>
        <v>0</v>
      </c>
    </row>
    <row r="60" spans="1:5" ht="14.1" customHeight="1" x14ac:dyDescent="0.25">
      <c r="A60" s="87" t="s">
        <v>294</v>
      </c>
      <c r="B60" s="88" t="s">
        <v>145</v>
      </c>
      <c r="C60" s="88"/>
      <c r="D60" s="89"/>
      <c r="E60" s="40"/>
    </row>
    <row r="61" spans="1:5" ht="14.1" customHeight="1" thickBot="1" x14ac:dyDescent="0.3">
      <c r="A61" s="87"/>
      <c r="B61" s="90" t="s">
        <v>180</v>
      </c>
      <c r="C61" s="90"/>
      <c r="D61" s="91"/>
      <c r="E61" s="50">
        <f>IF(E60&lt;=4,+E60,4)</f>
        <v>0</v>
      </c>
    </row>
    <row r="62" spans="1:5" ht="21.75" customHeight="1" thickTop="1" thickBot="1" x14ac:dyDescent="0.3">
      <c r="A62" s="60"/>
      <c r="B62" s="95" t="s">
        <v>314</v>
      </c>
      <c r="C62" s="95"/>
      <c r="D62" s="95"/>
      <c r="E62" s="48">
        <f>IF((+E53+E55+E57+E59+E61)&lt;=50,(+E53+E55+E57+E59+E61),50)</f>
        <v>0</v>
      </c>
    </row>
    <row r="63" spans="1:5" ht="11.25" customHeight="1" thickTop="1" x14ac:dyDescent="0.25">
      <c r="B63" s="10"/>
    </row>
    <row r="64" spans="1:5" x14ac:dyDescent="0.25">
      <c r="A64" s="45">
        <v>5</v>
      </c>
      <c r="B64" s="96" t="s">
        <v>23</v>
      </c>
      <c r="C64" s="97"/>
      <c r="D64" s="97"/>
    </row>
    <row r="65" spans="1:5" ht="18" customHeight="1" x14ac:dyDescent="0.25">
      <c r="A65" s="87" t="s">
        <v>295</v>
      </c>
      <c r="B65" s="132" t="s">
        <v>267</v>
      </c>
      <c r="C65" s="88"/>
      <c r="D65" s="89"/>
      <c r="E65" s="129"/>
    </row>
    <row r="66" spans="1:5" ht="24.75" customHeight="1" x14ac:dyDescent="0.25">
      <c r="A66" s="87"/>
      <c r="B66" s="132" t="s">
        <v>266</v>
      </c>
      <c r="C66" s="88"/>
      <c r="D66" s="89"/>
      <c r="E66" s="130"/>
    </row>
    <row r="67" spans="1:5" ht="19.5" customHeight="1" x14ac:dyDescent="0.25">
      <c r="A67" s="87"/>
      <c r="B67" s="90" t="s">
        <v>181</v>
      </c>
      <c r="C67" s="90"/>
      <c r="D67" s="91"/>
      <c r="E67" s="50">
        <f>IF(E65&lt;=10,+E65,10)</f>
        <v>0</v>
      </c>
    </row>
    <row r="68" spans="1:5" ht="51.75" customHeight="1" x14ac:dyDescent="0.25">
      <c r="A68" s="87" t="s">
        <v>296</v>
      </c>
      <c r="B68" s="88" t="s">
        <v>147</v>
      </c>
      <c r="C68" s="88"/>
      <c r="D68" s="89"/>
      <c r="E68" s="40"/>
    </row>
    <row r="69" spans="1:5" ht="14.25" customHeight="1" x14ac:dyDescent="0.25">
      <c r="A69" s="87"/>
      <c r="B69" s="90" t="s">
        <v>182</v>
      </c>
      <c r="C69" s="90"/>
      <c r="D69" s="91"/>
      <c r="E69" s="50">
        <f>IF(E68&lt;=5,+E68,5)</f>
        <v>0</v>
      </c>
    </row>
    <row r="70" spans="1:5" ht="12.95" customHeight="1" x14ac:dyDescent="0.25">
      <c r="A70" s="87" t="s">
        <v>297</v>
      </c>
      <c r="B70" s="88" t="s">
        <v>138</v>
      </c>
      <c r="C70" s="88"/>
      <c r="D70" s="89"/>
      <c r="E70" s="40"/>
    </row>
    <row r="71" spans="1:5" ht="12.95" customHeight="1" x14ac:dyDescent="0.25">
      <c r="A71" s="87"/>
      <c r="B71" s="90" t="s">
        <v>183</v>
      </c>
      <c r="C71" s="90"/>
      <c r="D71" s="91"/>
      <c r="E71" s="50">
        <f>IF(E70&lt;=3,+E70,3)</f>
        <v>0</v>
      </c>
    </row>
    <row r="72" spans="1:5" ht="26.25" customHeight="1" x14ac:dyDescent="0.25">
      <c r="A72" s="87" t="s">
        <v>298</v>
      </c>
      <c r="B72" s="88" t="s">
        <v>355</v>
      </c>
      <c r="C72" s="88"/>
      <c r="D72" s="89"/>
      <c r="E72" s="40"/>
    </row>
    <row r="73" spans="1:5" ht="12.95" customHeight="1" x14ac:dyDescent="0.25">
      <c r="A73" s="87"/>
      <c r="B73" s="90" t="s">
        <v>184</v>
      </c>
      <c r="C73" s="90"/>
      <c r="D73" s="91"/>
      <c r="E73" s="50">
        <f>IF(E72&lt;=3,+E72,3)</f>
        <v>0</v>
      </c>
    </row>
    <row r="74" spans="1:5" ht="27.75" customHeight="1" x14ac:dyDescent="0.25">
      <c r="A74" s="87">
        <v>5.5</v>
      </c>
      <c r="B74" s="88" t="s">
        <v>148</v>
      </c>
      <c r="C74" s="88"/>
      <c r="D74" s="89"/>
      <c r="E74" s="40"/>
    </row>
    <row r="75" spans="1:5" ht="12.95" customHeight="1" x14ac:dyDescent="0.25">
      <c r="A75" s="87"/>
      <c r="B75" s="90" t="s">
        <v>185</v>
      </c>
      <c r="C75" s="90"/>
      <c r="D75" s="91"/>
      <c r="E75" s="50">
        <f>IF(E74&lt;=4,+E74,4)</f>
        <v>0</v>
      </c>
    </row>
    <row r="76" spans="1:5" ht="15.75" customHeight="1" x14ac:dyDescent="0.25">
      <c r="A76" s="87">
        <v>5.6</v>
      </c>
      <c r="B76" s="88" t="s">
        <v>25</v>
      </c>
      <c r="C76" s="88"/>
      <c r="D76" s="89"/>
      <c r="E76" s="40"/>
    </row>
    <row r="77" spans="1:5" ht="12.95" customHeight="1" thickBot="1" x14ac:dyDescent="0.3">
      <c r="A77" s="87"/>
      <c r="B77" s="90" t="s">
        <v>186</v>
      </c>
      <c r="C77" s="90"/>
      <c r="D77" s="91"/>
      <c r="E77" s="50">
        <f>IF(E76&lt;=5,+E76,5)</f>
        <v>0</v>
      </c>
    </row>
    <row r="78" spans="1:5" ht="21.75" customHeight="1" thickTop="1" thickBot="1" x14ac:dyDescent="0.3">
      <c r="A78" s="60"/>
      <c r="B78" s="95" t="s">
        <v>146</v>
      </c>
      <c r="C78" s="95"/>
      <c r="D78" s="95"/>
      <c r="E78" s="48">
        <f>IF((+E67+E69+E71+E73+E75+E77)&lt;=20,(+E67+E69+E71+E73+E75+E77),20)</f>
        <v>0</v>
      </c>
    </row>
    <row r="79" spans="1:5" ht="9" customHeight="1" thickTop="1" x14ac:dyDescent="0.25">
      <c r="B79" s="10"/>
    </row>
    <row r="80" spans="1:5" x14ac:dyDescent="0.25">
      <c r="A80" s="13">
        <v>6</v>
      </c>
      <c r="B80" s="135" t="s">
        <v>27</v>
      </c>
      <c r="C80" s="135"/>
      <c r="D80" s="135"/>
    </row>
    <row r="81" spans="1:5" ht="12" customHeight="1" x14ac:dyDescent="0.25">
      <c r="A81" s="87" t="s">
        <v>299</v>
      </c>
      <c r="B81" s="127" t="s">
        <v>28</v>
      </c>
      <c r="C81" s="127"/>
      <c r="D81" s="128"/>
      <c r="E81" s="129"/>
    </row>
    <row r="82" spans="1:5" ht="12" customHeight="1" x14ac:dyDescent="0.25">
      <c r="A82" s="87"/>
      <c r="B82" s="127" t="s">
        <v>149</v>
      </c>
      <c r="C82" s="127"/>
      <c r="D82" s="128"/>
      <c r="E82" s="136"/>
    </row>
    <row r="83" spans="1:5" ht="12" customHeight="1" x14ac:dyDescent="0.25">
      <c r="A83" s="87"/>
      <c r="B83" s="127" t="s">
        <v>150</v>
      </c>
      <c r="C83" s="127"/>
      <c r="D83" s="128"/>
      <c r="E83" s="136"/>
    </row>
    <row r="84" spans="1:5" ht="12" customHeight="1" x14ac:dyDescent="0.25">
      <c r="A84" s="87"/>
      <c r="B84" s="127" t="s">
        <v>151</v>
      </c>
      <c r="C84" s="127"/>
      <c r="D84" s="128"/>
      <c r="E84" s="136"/>
    </row>
    <row r="85" spans="1:5" ht="12" customHeight="1" x14ac:dyDescent="0.25">
      <c r="A85" s="87"/>
      <c r="B85" s="127" t="s">
        <v>356</v>
      </c>
      <c r="C85" s="127"/>
      <c r="D85" s="128"/>
      <c r="E85" s="130"/>
    </row>
    <row r="86" spans="1:5" ht="15" customHeight="1" x14ac:dyDescent="0.25">
      <c r="A86" s="87"/>
      <c r="B86" s="90" t="s">
        <v>187</v>
      </c>
      <c r="C86" s="90"/>
      <c r="D86" s="91"/>
      <c r="E86" s="50">
        <f>IF(E81&lt;=10,+E81,10)</f>
        <v>0</v>
      </c>
    </row>
    <row r="87" spans="1:5" ht="12" customHeight="1" x14ac:dyDescent="0.25">
      <c r="A87" s="87" t="s">
        <v>300</v>
      </c>
      <c r="B87" s="132" t="s">
        <v>29</v>
      </c>
      <c r="C87" s="88"/>
      <c r="D87" s="89"/>
      <c r="E87" s="129"/>
    </row>
    <row r="88" spans="1:5" ht="9.9499999999999993" customHeight="1" x14ac:dyDescent="0.25">
      <c r="A88" s="87"/>
      <c r="B88" s="137" t="s">
        <v>152</v>
      </c>
      <c r="C88" s="127"/>
      <c r="D88" s="128"/>
      <c r="E88" s="136"/>
    </row>
    <row r="89" spans="1:5" ht="9.9499999999999993" customHeight="1" x14ac:dyDescent="0.25">
      <c r="A89" s="87"/>
      <c r="B89" s="137" t="s">
        <v>153</v>
      </c>
      <c r="C89" s="127"/>
      <c r="D89" s="128"/>
      <c r="E89" s="130"/>
    </row>
    <row r="90" spans="1:5" ht="15" customHeight="1" x14ac:dyDescent="0.25">
      <c r="A90" s="87"/>
      <c r="B90" s="92" t="s">
        <v>188</v>
      </c>
      <c r="C90" s="93"/>
      <c r="D90" s="94"/>
      <c r="E90" s="50">
        <f>IF(E87&lt;=10,+E87,10)</f>
        <v>0</v>
      </c>
    </row>
    <row r="91" spans="1:5" ht="12" customHeight="1" x14ac:dyDescent="0.25">
      <c r="A91" s="87" t="s">
        <v>301</v>
      </c>
      <c r="B91" s="132" t="s">
        <v>30</v>
      </c>
      <c r="C91" s="88"/>
      <c r="D91" s="89"/>
      <c r="E91" s="129"/>
    </row>
    <row r="92" spans="1:5" ht="9.9499999999999993" customHeight="1" x14ac:dyDescent="0.25">
      <c r="A92" s="87"/>
      <c r="B92" s="137" t="s">
        <v>154</v>
      </c>
      <c r="C92" s="127"/>
      <c r="D92" s="128"/>
      <c r="E92" s="130"/>
    </row>
    <row r="93" spans="1:5" ht="15" customHeight="1" x14ac:dyDescent="0.25">
      <c r="A93" s="87"/>
      <c r="B93" s="92" t="s">
        <v>189</v>
      </c>
      <c r="C93" s="93"/>
      <c r="D93" s="94"/>
      <c r="E93" s="50">
        <f>IF(E91&lt;=2,+E91,2)</f>
        <v>0</v>
      </c>
    </row>
    <row r="94" spans="1:5" ht="12" customHeight="1" x14ac:dyDescent="0.25">
      <c r="A94" s="87" t="s">
        <v>302</v>
      </c>
      <c r="B94" s="132" t="s">
        <v>31</v>
      </c>
      <c r="C94" s="88"/>
      <c r="D94" s="89"/>
      <c r="E94" s="129"/>
    </row>
    <row r="95" spans="1:5" ht="9.9499999999999993" customHeight="1" x14ac:dyDescent="0.25">
      <c r="A95" s="87"/>
      <c r="B95" s="137" t="s">
        <v>155</v>
      </c>
      <c r="C95" s="127"/>
      <c r="D95" s="128"/>
      <c r="E95" s="130"/>
    </row>
    <row r="96" spans="1:5" ht="15" customHeight="1" x14ac:dyDescent="0.25">
      <c r="A96" s="87"/>
      <c r="B96" s="92" t="s">
        <v>190</v>
      </c>
      <c r="C96" s="93"/>
      <c r="D96" s="94"/>
      <c r="E96" s="50">
        <f>IF(E94&lt;=10,+E94,10)</f>
        <v>0</v>
      </c>
    </row>
    <row r="97" spans="1:5" ht="12" customHeight="1" x14ac:dyDescent="0.25">
      <c r="A97" s="87" t="s">
        <v>303</v>
      </c>
      <c r="B97" s="132" t="s">
        <v>32</v>
      </c>
      <c r="C97" s="88"/>
      <c r="D97" s="89"/>
      <c r="E97" s="129"/>
    </row>
    <row r="98" spans="1:5" ht="9.9499999999999993" customHeight="1" x14ac:dyDescent="0.25">
      <c r="A98" s="87"/>
      <c r="B98" s="137" t="s">
        <v>156</v>
      </c>
      <c r="C98" s="127"/>
      <c r="D98" s="128"/>
      <c r="E98" s="130"/>
    </row>
    <row r="99" spans="1:5" ht="13.5" customHeight="1" thickBot="1" x14ac:dyDescent="0.3">
      <c r="A99" s="87"/>
      <c r="B99" s="138" t="s">
        <v>191</v>
      </c>
      <c r="C99" s="90"/>
      <c r="D99" s="91"/>
      <c r="E99" s="50">
        <f>IF(E97&lt;=9,+E97,9)</f>
        <v>0</v>
      </c>
    </row>
    <row r="100" spans="1:5" ht="21.75" customHeight="1" thickTop="1" thickBot="1" x14ac:dyDescent="0.3">
      <c r="A100" s="53"/>
      <c r="B100" s="95" t="s">
        <v>157</v>
      </c>
      <c r="C100" s="95"/>
      <c r="D100" s="95"/>
      <c r="E100" s="48">
        <f>IF((+E86+E90+E93+E96+E99)&lt;=20,(+E86+E90+E93+E96+E99),20)</f>
        <v>0</v>
      </c>
    </row>
    <row r="101" spans="1:5" ht="6" customHeight="1" thickTop="1" thickBot="1" x14ac:dyDescent="0.3">
      <c r="A101" s="52"/>
      <c r="B101" s="10"/>
    </row>
    <row r="102" spans="1:5" ht="21.75" customHeight="1" thickTop="1" thickBot="1" x14ac:dyDescent="0.3">
      <c r="A102" s="53"/>
      <c r="B102" s="141" t="s">
        <v>357</v>
      </c>
      <c r="C102" s="141"/>
      <c r="D102" s="141"/>
      <c r="E102" s="54">
        <f>+E34+E43+E49+E62+E78+E100</f>
        <v>0</v>
      </c>
    </row>
    <row r="103" spans="1:5" ht="5.25" customHeight="1" thickTop="1" x14ac:dyDescent="0.25">
      <c r="A103" s="9"/>
      <c r="B103" s="10"/>
    </row>
    <row r="104" spans="1:5" x14ac:dyDescent="0.25">
      <c r="A104" s="6" t="s">
        <v>34</v>
      </c>
      <c r="B104" s="2"/>
    </row>
    <row r="105" spans="1:5" ht="14.1" customHeight="1" x14ac:dyDescent="0.25">
      <c r="A105" s="6"/>
      <c r="B105" s="2"/>
    </row>
    <row r="106" spans="1:5" ht="14.1" customHeight="1" x14ac:dyDescent="0.25">
      <c r="A106" s="6"/>
      <c r="B106" s="2"/>
    </row>
    <row r="107" spans="1:5" ht="14.1" customHeight="1" x14ac:dyDescent="0.25">
      <c r="A107" s="6"/>
      <c r="B107" s="2"/>
    </row>
    <row r="108" spans="1:5" ht="14.1" customHeight="1" x14ac:dyDescent="0.25">
      <c r="A108" s="139" t="s">
        <v>36</v>
      </c>
      <c r="B108" s="139"/>
      <c r="C108" s="28"/>
      <c r="D108" s="133" t="s">
        <v>35</v>
      </c>
      <c r="E108" s="133"/>
    </row>
    <row r="109" spans="1:5" ht="14.1" customHeight="1" x14ac:dyDescent="0.25">
      <c r="A109" s="140"/>
      <c r="B109" s="140"/>
      <c r="C109" s="140"/>
      <c r="D109" s="134"/>
      <c r="E109" s="134"/>
    </row>
    <row r="110" spans="1:5" ht="14.1" customHeight="1" x14ac:dyDescent="0.25">
      <c r="A110" s="6"/>
      <c r="B110" s="2"/>
    </row>
    <row r="111" spans="1:5" ht="14.1" customHeight="1" x14ac:dyDescent="0.25">
      <c r="A111" s="6"/>
      <c r="B111" s="2"/>
    </row>
    <row r="112" spans="1:5" ht="14.1" customHeight="1" x14ac:dyDescent="0.25">
      <c r="A112" s="139" t="s">
        <v>36</v>
      </c>
      <c r="B112" s="139"/>
      <c r="C112" s="28"/>
      <c r="D112" s="133" t="s">
        <v>35</v>
      </c>
      <c r="E112" s="133"/>
    </row>
    <row r="113" spans="1:5" ht="14.1" customHeight="1" x14ac:dyDescent="0.25">
      <c r="A113" s="140"/>
      <c r="B113" s="140"/>
      <c r="C113" s="140"/>
      <c r="D113" s="134"/>
      <c r="E113" s="134"/>
    </row>
    <row r="114" spans="1:5" ht="14.1" customHeight="1" x14ac:dyDescent="0.25">
      <c r="A114" s="6"/>
      <c r="B114" s="2"/>
    </row>
    <row r="115" spans="1:5" ht="14.1" customHeight="1" x14ac:dyDescent="0.25">
      <c r="A115" s="6"/>
      <c r="B115" s="2"/>
    </row>
    <row r="116" spans="1:5" ht="14.1" customHeight="1" x14ac:dyDescent="0.25">
      <c r="A116" s="139" t="s">
        <v>36</v>
      </c>
      <c r="B116" s="139"/>
      <c r="C116" s="28"/>
      <c r="D116" s="133" t="s">
        <v>35</v>
      </c>
      <c r="E116" s="133"/>
    </row>
    <row r="117" spans="1:5" x14ac:dyDescent="0.25">
      <c r="A117" s="140"/>
      <c r="B117" s="140"/>
      <c r="C117" s="140"/>
      <c r="D117" s="134"/>
      <c r="E117" s="134"/>
    </row>
  </sheetData>
  <sheetProtection algorithmName="SHA-512" hashValue="hS+lLSJp/Wo5QYn7gIoWQYChQTn6gsWBEab2/VguEKjjqXTT+fc151bAiaXi9a6zC91hurOi+6z5y7dVJkDI8g==" saltValue="BpnFqSoUYnAsJzuwDvHpmQ==" spinCount="100000" sheet="1" objects="1" scenarios="1"/>
  <mergeCells count="135">
    <mergeCell ref="D117:E117"/>
    <mergeCell ref="A108:B108"/>
    <mergeCell ref="A112:B112"/>
    <mergeCell ref="A116:B116"/>
    <mergeCell ref="A109:C109"/>
    <mergeCell ref="A113:C113"/>
    <mergeCell ref="A117:C117"/>
    <mergeCell ref="A87:A90"/>
    <mergeCell ref="B91:D91"/>
    <mergeCell ref="E91:E92"/>
    <mergeCell ref="A91:A93"/>
    <mergeCell ref="D108:E108"/>
    <mergeCell ref="B102:D102"/>
    <mergeCell ref="E87:E89"/>
    <mergeCell ref="B90:D90"/>
    <mergeCell ref="B88:D88"/>
    <mergeCell ref="B89:D89"/>
    <mergeCell ref="A94:A96"/>
    <mergeCell ref="A97:A99"/>
    <mergeCell ref="B64:D64"/>
    <mergeCell ref="B65:D65"/>
    <mergeCell ref="B66:D66"/>
    <mergeCell ref="B68:D68"/>
    <mergeCell ref="B87:D87"/>
    <mergeCell ref="D112:E112"/>
    <mergeCell ref="D116:E116"/>
    <mergeCell ref="D109:E109"/>
    <mergeCell ref="D113:E113"/>
    <mergeCell ref="B80:D80"/>
    <mergeCell ref="B81:D81"/>
    <mergeCell ref="B82:D82"/>
    <mergeCell ref="E81:E85"/>
    <mergeCell ref="E94:E95"/>
    <mergeCell ref="E97:E98"/>
    <mergeCell ref="B100:D100"/>
    <mergeCell ref="B92:D92"/>
    <mergeCell ref="B97:D97"/>
    <mergeCell ref="B99:D99"/>
    <mergeCell ref="B94:D94"/>
    <mergeCell ref="B96:D96"/>
    <mergeCell ref="B95:D95"/>
    <mergeCell ref="B98:D98"/>
    <mergeCell ref="B93:D93"/>
    <mergeCell ref="B27:D27"/>
    <mergeCell ref="B28:D28"/>
    <mergeCell ref="B29:D29"/>
    <mergeCell ref="B52:D52"/>
    <mergeCell ref="B62:D62"/>
    <mergeCell ref="B37:D37"/>
    <mergeCell ref="B39:D39"/>
    <mergeCell ref="B41:D41"/>
    <mergeCell ref="B51:D51"/>
    <mergeCell ref="B60:D60"/>
    <mergeCell ref="B67:D67"/>
    <mergeCell ref="E65:E66"/>
    <mergeCell ref="B72:D72"/>
    <mergeCell ref="A68:A69"/>
    <mergeCell ref="A70:A71"/>
    <mergeCell ref="B69:D69"/>
    <mergeCell ref="B70:D70"/>
    <mergeCell ref="B71:D71"/>
    <mergeCell ref="A65:A67"/>
    <mergeCell ref="A72:A73"/>
    <mergeCell ref="B73:D73"/>
    <mergeCell ref="A76:A77"/>
    <mergeCell ref="A81:A86"/>
    <mergeCell ref="B84:D84"/>
    <mergeCell ref="B86:D86"/>
    <mergeCell ref="B85:D85"/>
    <mergeCell ref="B83:D83"/>
    <mergeCell ref="B74:D74"/>
    <mergeCell ref="B76:D76"/>
    <mergeCell ref="B77:D77"/>
    <mergeCell ref="B78:D78"/>
    <mergeCell ref="B75:D75"/>
    <mergeCell ref="A74:A75"/>
    <mergeCell ref="A60:A61"/>
    <mergeCell ref="B59:D59"/>
    <mergeCell ref="B61:D61"/>
    <mergeCell ref="A1:D1"/>
    <mergeCell ref="B24:D24"/>
    <mergeCell ref="A10:B10"/>
    <mergeCell ref="A11:B11"/>
    <mergeCell ref="A13:B13"/>
    <mergeCell ref="A14:B14"/>
    <mergeCell ref="A16:E16"/>
    <mergeCell ref="B23:D23"/>
    <mergeCell ref="A23:A25"/>
    <mergeCell ref="B7:D7"/>
    <mergeCell ref="B22:D22"/>
    <mergeCell ref="B25:D25"/>
    <mergeCell ref="A9:E9"/>
    <mergeCell ref="A37:A38"/>
    <mergeCell ref="B32:D32"/>
    <mergeCell ref="B34:D34"/>
    <mergeCell ref="B38:D38"/>
    <mergeCell ref="B20:E20"/>
    <mergeCell ref="B21:E21"/>
    <mergeCell ref="B30:D30"/>
    <mergeCell ref="B26:D26"/>
    <mergeCell ref="A52:A53"/>
    <mergeCell ref="B54:D54"/>
    <mergeCell ref="B56:D56"/>
    <mergeCell ref="A56:A57"/>
    <mergeCell ref="B57:D57"/>
    <mergeCell ref="B58:D58"/>
    <mergeCell ref="B33:D33"/>
    <mergeCell ref="A39:A40"/>
    <mergeCell ref="A54:A55"/>
    <mergeCell ref="B43:D43"/>
    <mergeCell ref="A41:A42"/>
    <mergeCell ref="B45:D45"/>
    <mergeCell ref="B46:D46"/>
    <mergeCell ref="B40:D40"/>
    <mergeCell ref="B42:D42"/>
    <mergeCell ref="B53:D53"/>
    <mergeCell ref="B55:D55"/>
    <mergeCell ref="B47:D47"/>
    <mergeCell ref="B48:D48"/>
    <mergeCell ref="B49:D49"/>
    <mergeCell ref="B36:D36"/>
    <mergeCell ref="A31:A33"/>
    <mergeCell ref="A58:A59"/>
    <mergeCell ref="B31:D31"/>
    <mergeCell ref="A2:E2"/>
    <mergeCell ref="A3:E3"/>
    <mergeCell ref="A4:E4"/>
    <mergeCell ref="C10:E10"/>
    <mergeCell ref="C11:E11"/>
    <mergeCell ref="B17:E17"/>
    <mergeCell ref="B18:E18"/>
    <mergeCell ref="B19:E19"/>
    <mergeCell ref="D14:E14"/>
    <mergeCell ref="C13:E13"/>
    <mergeCell ref="A15:E15"/>
  </mergeCells>
  <dataValidations count="3">
    <dataValidation type="list" allowBlank="1" showInputMessage="1" showErrorMessage="1" sqref="C10">
      <formula1>FACULTADESUMSA</formula1>
    </dataValidation>
    <dataValidation type="list" allowBlank="1" showInputMessage="1" showErrorMessage="1" sqref="C11">
      <formula1>INDIRECT($C$10)</formula1>
    </dataValidation>
    <dataValidation type="list" allowBlank="1" showInputMessage="1" showErrorMessage="1" sqref="C14">
      <formula1>CH</formula1>
    </dataValidation>
  </dataValidations>
  <printOptions horizontalCentered="1" verticalCentered="1"/>
  <pageMargins left="0.70866141732283472" right="0.51181102362204722" top="0.74803149606299213" bottom="1.1811023622047245" header="0.31496062992125984" footer="0.31496062992125984"/>
  <pageSetup paperSize="5" scale="90" orientation="portrait" r:id="rId1"/>
  <headerFooter differentFirst="1">
    <oddHeader>&amp;R&amp;"-,Negrita"&amp;10FORMULARIO TIPO &amp;12 A</oddHeader>
  </headerFooter>
  <rowBreaks count="1" manualBreakCount="1">
    <brk id="5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15"/>
  <sheetViews>
    <sheetView showGridLines="0" tabSelected="1" zoomScaleNormal="100" workbookViewId="0">
      <selection activeCell="D5" sqref="D5"/>
    </sheetView>
  </sheetViews>
  <sheetFormatPr baseColWidth="10" defaultRowHeight="15" x14ac:dyDescent="0.25"/>
  <cols>
    <col min="1" max="1" width="7" style="8" customWidth="1"/>
    <col min="2" max="2" width="18.125" style="7" customWidth="1"/>
    <col min="3" max="3" width="27.625" style="7" customWidth="1"/>
    <col min="4" max="4" width="28.25" style="7" customWidth="1"/>
    <col min="5" max="5" width="9.625" style="7" customWidth="1"/>
    <col min="6" max="6" width="1.375" customWidth="1"/>
  </cols>
  <sheetData>
    <row r="1" spans="1:7" ht="23.25" x14ac:dyDescent="0.35">
      <c r="A1" s="101" t="s">
        <v>0</v>
      </c>
      <c r="B1" s="101"/>
      <c r="C1" s="101"/>
      <c r="D1" s="101"/>
    </row>
    <row r="2" spans="1:7" ht="18" x14ac:dyDescent="0.25">
      <c r="A2" s="76" t="s">
        <v>363</v>
      </c>
      <c r="B2" s="76"/>
      <c r="C2" s="76"/>
      <c r="D2" s="76"/>
      <c r="E2" s="76"/>
    </row>
    <row r="3" spans="1:7" ht="18" x14ac:dyDescent="0.25">
      <c r="A3" s="76" t="s">
        <v>352</v>
      </c>
      <c r="B3" s="76"/>
      <c r="C3" s="76"/>
      <c r="D3" s="76"/>
      <c r="E3" s="76"/>
    </row>
    <row r="4" spans="1:7" ht="18" x14ac:dyDescent="0.25">
      <c r="A4" s="76" t="s">
        <v>353</v>
      </c>
      <c r="B4" s="76"/>
      <c r="C4" s="76"/>
      <c r="D4" s="76"/>
      <c r="E4" s="76"/>
    </row>
    <row r="5" spans="1:7" ht="18" x14ac:dyDescent="0.25">
      <c r="A5" s="165" t="s">
        <v>364</v>
      </c>
      <c r="B5" s="166"/>
      <c r="C5" s="166"/>
      <c r="D5" s="73"/>
      <c r="E5" s="75"/>
      <c r="F5" s="69"/>
      <c r="G5" s="69"/>
    </row>
    <row r="6" spans="1:7" ht="11.25" customHeight="1" x14ac:dyDescent="0.3">
      <c r="A6" s="5"/>
      <c r="B6" s="1"/>
    </row>
    <row r="7" spans="1:7" ht="23.25" x14ac:dyDescent="0.35">
      <c r="B7" s="114" t="s">
        <v>192</v>
      </c>
      <c r="C7" s="115"/>
      <c r="D7" s="116"/>
      <c r="E7" s="11"/>
    </row>
    <row r="8" spans="1:7" ht="7.5" customHeight="1" x14ac:dyDescent="0.35">
      <c r="B8" s="26"/>
      <c r="C8" s="26"/>
      <c r="D8" s="26"/>
      <c r="E8" s="11"/>
    </row>
    <row r="9" spans="1:7" ht="15.75" customHeight="1" x14ac:dyDescent="0.25">
      <c r="A9" s="121" t="s">
        <v>279</v>
      </c>
      <c r="B9" s="121"/>
      <c r="C9" s="121"/>
      <c r="D9" s="121"/>
      <c r="E9" s="121"/>
    </row>
    <row r="10" spans="1:7" s="3" customFormat="1" ht="20.100000000000001" customHeight="1" x14ac:dyDescent="0.25">
      <c r="A10" s="104" t="s">
        <v>1</v>
      </c>
      <c r="B10" s="104"/>
      <c r="C10" s="77"/>
      <c r="D10" s="77"/>
      <c r="E10" s="77"/>
    </row>
    <row r="11" spans="1:7" s="3" customFormat="1" ht="19.5" customHeight="1" x14ac:dyDescent="0.25">
      <c r="A11" s="104" t="s">
        <v>2</v>
      </c>
      <c r="B11" s="104"/>
      <c r="C11" s="164"/>
      <c r="D11" s="164"/>
      <c r="E11" s="164"/>
    </row>
    <row r="12" spans="1:7" ht="12.75" customHeight="1" x14ac:dyDescent="0.25">
      <c r="A12" s="9"/>
      <c r="B12" s="10"/>
      <c r="C12" s="10"/>
      <c r="D12" s="10"/>
      <c r="E12" s="10"/>
    </row>
    <row r="13" spans="1:7" ht="20.100000000000001" customHeight="1" x14ac:dyDescent="0.25">
      <c r="A13" s="105" t="s">
        <v>3</v>
      </c>
      <c r="B13" s="106"/>
      <c r="C13" s="163"/>
      <c r="D13" s="163"/>
      <c r="E13" s="163"/>
    </row>
    <row r="14" spans="1:7" ht="20.100000000000001" customHeight="1" x14ac:dyDescent="0.25">
      <c r="A14" s="107" t="s">
        <v>4</v>
      </c>
      <c r="B14" s="108"/>
      <c r="C14" s="36"/>
      <c r="D14" s="84" t="s">
        <v>326</v>
      </c>
      <c r="E14" s="85"/>
    </row>
    <row r="15" spans="1:7" ht="14.25" customHeight="1" x14ac:dyDescent="0.25">
      <c r="A15" s="9"/>
      <c r="B15" s="15"/>
      <c r="C15" s="15"/>
      <c r="D15" s="16"/>
      <c r="E15" s="15"/>
    </row>
    <row r="16" spans="1:7" ht="17.25" customHeight="1" x14ac:dyDescent="0.25">
      <c r="A16" s="109" t="s">
        <v>5</v>
      </c>
      <c r="B16" s="110"/>
      <c r="C16" s="110"/>
      <c r="D16" s="110"/>
      <c r="E16" s="110"/>
    </row>
    <row r="17" spans="1:5" ht="18" x14ac:dyDescent="0.25">
      <c r="A17" s="62" t="s">
        <v>6</v>
      </c>
      <c r="B17" s="155"/>
      <c r="C17" s="156"/>
      <c r="D17" s="156"/>
      <c r="E17" s="157"/>
    </row>
    <row r="18" spans="1:5" ht="18" x14ac:dyDescent="0.25">
      <c r="A18" s="62" t="s">
        <v>7</v>
      </c>
      <c r="B18" s="155"/>
      <c r="C18" s="156"/>
      <c r="D18" s="156"/>
      <c r="E18" s="157"/>
    </row>
    <row r="19" spans="1:5" ht="18" x14ac:dyDescent="0.25">
      <c r="A19" s="62" t="s">
        <v>8</v>
      </c>
      <c r="B19" s="155"/>
      <c r="C19" s="156"/>
      <c r="D19" s="156"/>
      <c r="E19" s="157"/>
    </row>
    <row r="20" spans="1:5" ht="18" x14ac:dyDescent="0.25">
      <c r="A20" s="62" t="s">
        <v>9</v>
      </c>
      <c r="B20" s="155"/>
      <c r="C20" s="156"/>
      <c r="D20" s="156"/>
      <c r="E20" s="157"/>
    </row>
    <row r="21" spans="1:5" ht="18" x14ac:dyDescent="0.25">
      <c r="A21" s="62" t="s">
        <v>10</v>
      </c>
      <c r="B21" s="155"/>
      <c r="C21" s="156"/>
      <c r="D21" s="156"/>
      <c r="E21" s="157"/>
    </row>
    <row r="22" spans="1:5" ht="15" customHeight="1" x14ac:dyDescent="0.25">
      <c r="A22" s="86" t="s">
        <v>354</v>
      </c>
      <c r="B22" s="86"/>
      <c r="C22" s="86"/>
      <c r="D22" s="86"/>
      <c r="E22" s="86"/>
    </row>
    <row r="23" spans="1:5" ht="15" customHeight="1" x14ac:dyDescent="0.25">
      <c r="A23" s="45">
        <v>1</v>
      </c>
      <c r="B23" s="135" t="s">
        <v>11</v>
      </c>
      <c r="C23" s="135"/>
      <c r="D23" s="135"/>
      <c r="E23" s="14"/>
    </row>
    <row r="24" spans="1:5" ht="15" customHeight="1" x14ac:dyDescent="0.25">
      <c r="A24" s="87" t="s">
        <v>304</v>
      </c>
      <c r="B24" s="111" t="s">
        <v>194</v>
      </c>
      <c r="C24" s="112"/>
      <c r="D24" s="113"/>
      <c r="E24" s="31"/>
    </row>
    <row r="25" spans="1:5" ht="12.95" customHeight="1" x14ac:dyDescent="0.25">
      <c r="A25" s="87"/>
      <c r="B25" s="158" t="s">
        <v>37</v>
      </c>
      <c r="C25" s="158"/>
      <c r="D25" s="158"/>
      <c r="E25" s="38"/>
    </row>
    <row r="26" spans="1:5" ht="12.95" customHeight="1" x14ac:dyDescent="0.25">
      <c r="A26" s="87"/>
      <c r="B26" s="138" t="s">
        <v>195</v>
      </c>
      <c r="C26" s="90"/>
      <c r="D26" s="91"/>
      <c r="E26" s="55">
        <f>IF(E25&lt;=12.5,+E25,12.5)</f>
        <v>0</v>
      </c>
    </row>
    <row r="27" spans="1:5" ht="15" customHeight="1" x14ac:dyDescent="0.25">
      <c r="A27" s="45" t="s">
        <v>305</v>
      </c>
      <c r="B27" s="162" t="s">
        <v>197</v>
      </c>
      <c r="C27" s="162"/>
      <c r="D27" s="162"/>
      <c r="E27" s="32"/>
    </row>
    <row r="28" spans="1:5" ht="15" customHeight="1" x14ac:dyDescent="0.25">
      <c r="A28" s="45" t="s">
        <v>13</v>
      </c>
      <c r="B28" s="131" t="s">
        <v>310</v>
      </c>
      <c r="C28" s="131"/>
      <c r="D28" s="131"/>
      <c r="E28" s="41"/>
    </row>
    <row r="29" spans="1:5" ht="12.95" customHeight="1" x14ac:dyDescent="0.25">
      <c r="A29" s="45" t="s">
        <v>14</v>
      </c>
      <c r="B29" s="131" t="s">
        <v>308</v>
      </c>
      <c r="C29" s="131"/>
      <c r="D29" s="131"/>
      <c r="E29" s="41"/>
    </row>
    <row r="30" spans="1:5" ht="12.95" customHeight="1" x14ac:dyDescent="0.25">
      <c r="A30" s="87" t="s">
        <v>15</v>
      </c>
      <c r="B30" s="131" t="s">
        <v>309</v>
      </c>
      <c r="C30" s="131"/>
      <c r="D30" s="131"/>
      <c r="E30" s="41"/>
    </row>
    <row r="31" spans="1:5" ht="15.75" customHeight="1" x14ac:dyDescent="0.25">
      <c r="A31" s="87"/>
      <c r="B31" s="138" t="s">
        <v>196</v>
      </c>
      <c r="C31" s="90"/>
      <c r="D31" s="91"/>
      <c r="E31" s="55">
        <f>IF((E28+E29+E30)&lt;=15,(E28+E29+E30),15)</f>
        <v>0</v>
      </c>
    </row>
    <row r="32" spans="1:5" ht="15" customHeight="1" x14ac:dyDescent="0.25">
      <c r="A32" s="87" t="s">
        <v>283</v>
      </c>
      <c r="B32" s="162" t="s">
        <v>208</v>
      </c>
      <c r="C32" s="162"/>
      <c r="D32" s="162"/>
      <c r="E32" s="32"/>
    </row>
    <row r="33" spans="1:5" ht="15" customHeight="1" x14ac:dyDescent="0.25">
      <c r="A33" s="87"/>
      <c r="B33" s="159" t="s">
        <v>233</v>
      </c>
      <c r="C33" s="160"/>
      <c r="D33" s="161"/>
      <c r="E33" s="38"/>
    </row>
    <row r="34" spans="1:5" ht="15" customHeight="1" thickBot="1" x14ac:dyDescent="0.3">
      <c r="A34" s="87"/>
      <c r="B34" s="90" t="s">
        <v>209</v>
      </c>
      <c r="C34" s="90"/>
      <c r="D34" s="91"/>
      <c r="E34" s="55">
        <f>IF(E33&lt;=12.5,+E33,12.5)</f>
        <v>0</v>
      </c>
    </row>
    <row r="35" spans="1:5" s="29" customFormat="1" ht="18" customHeight="1" thickTop="1" thickBot="1" x14ac:dyDescent="0.3">
      <c r="A35" s="47"/>
      <c r="B35" s="95" t="s">
        <v>315</v>
      </c>
      <c r="C35" s="95"/>
      <c r="D35" s="95"/>
      <c r="E35" s="48">
        <f>IF((+E26+E31+E34)&lt;=40,(+E26+E31+E34),40)</f>
        <v>0</v>
      </c>
    </row>
    <row r="36" spans="1:5" ht="10.5" customHeight="1" thickTop="1" x14ac:dyDescent="0.25">
      <c r="A36" s="30"/>
      <c r="B36" s="119"/>
      <c r="C36" s="119"/>
      <c r="D36" s="119"/>
      <c r="E36" s="33"/>
    </row>
    <row r="37" spans="1:5" ht="15.75" customHeight="1" x14ac:dyDescent="0.25">
      <c r="A37" s="13">
        <v>2</v>
      </c>
      <c r="B37" s="111" t="s">
        <v>17</v>
      </c>
      <c r="C37" s="112"/>
      <c r="D37" s="113"/>
      <c r="E37" s="34"/>
    </row>
    <row r="38" spans="1:5" ht="27.75" customHeight="1" x14ac:dyDescent="0.25">
      <c r="A38" s="144" t="s">
        <v>284</v>
      </c>
      <c r="B38" s="158" t="s">
        <v>18</v>
      </c>
      <c r="C38" s="158"/>
      <c r="D38" s="158"/>
      <c r="E38" s="38"/>
    </row>
    <row r="39" spans="1:5" ht="15" customHeight="1" x14ac:dyDescent="0.25">
      <c r="A39" s="144"/>
      <c r="B39" s="90" t="s">
        <v>210</v>
      </c>
      <c r="C39" s="90"/>
      <c r="D39" s="91"/>
      <c r="E39" s="55">
        <f>IF(E38&lt;=8,+E38,8)</f>
        <v>0</v>
      </c>
    </row>
    <row r="40" spans="1:5" ht="25.5" customHeight="1" x14ac:dyDescent="0.25">
      <c r="A40" s="87" t="s">
        <v>285</v>
      </c>
      <c r="B40" s="88" t="s">
        <v>19</v>
      </c>
      <c r="C40" s="88"/>
      <c r="D40" s="89"/>
      <c r="E40" s="40"/>
    </row>
    <row r="41" spans="1:5" ht="15" customHeight="1" x14ac:dyDescent="0.25">
      <c r="A41" s="87"/>
      <c r="B41" s="90" t="s">
        <v>38</v>
      </c>
      <c r="C41" s="90"/>
      <c r="D41" s="91"/>
      <c r="E41" s="55">
        <f>IF(E40&lt;=4,+E40,4)</f>
        <v>0</v>
      </c>
    </row>
    <row r="42" spans="1:5" ht="22.5" customHeight="1" x14ac:dyDescent="0.25">
      <c r="A42" s="87" t="s">
        <v>286</v>
      </c>
      <c r="B42" s="127" t="s">
        <v>211</v>
      </c>
      <c r="C42" s="127"/>
      <c r="D42" s="128"/>
      <c r="E42" s="40"/>
    </row>
    <row r="43" spans="1:5" ht="15" customHeight="1" thickBot="1" x14ac:dyDescent="0.3">
      <c r="A43" s="87"/>
      <c r="B43" s="90" t="s">
        <v>212</v>
      </c>
      <c r="C43" s="90"/>
      <c r="D43" s="91"/>
      <c r="E43" s="55">
        <f>IF(E42&lt;=28,+E42,28)</f>
        <v>0</v>
      </c>
    </row>
    <row r="44" spans="1:5" s="29" customFormat="1" ht="18" customHeight="1" thickTop="1" thickBot="1" x14ac:dyDescent="0.3">
      <c r="A44" s="47"/>
      <c r="B44" s="95" t="s">
        <v>39</v>
      </c>
      <c r="C44" s="95"/>
      <c r="D44" s="95"/>
      <c r="E44" s="48">
        <f>IF((+E39+E41+E43)&lt;=40,(+E39+E41+E43),40)</f>
        <v>0</v>
      </c>
    </row>
    <row r="45" spans="1:5" ht="11.25" customHeight="1" thickTop="1" x14ac:dyDescent="0.25">
      <c r="A45" s="29"/>
      <c r="B45" s="119"/>
      <c r="C45" s="119"/>
      <c r="D45" s="119"/>
      <c r="E45" s="33"/>
    </row>
    <row r="46" spans="1:5" ht="29.25" customHeight="1" x14ac:dyDescent="0.25">
      <c r="A46" s="13">
        <v>3</v>
      </c>
      <c r="B46" s="111" t="s">
        <v>20</v>
      </c>
      <c r="C46" s="112"/>
      <c r="D46" s="113"/>
      <c r="E46" s="34"/>
    </row>
    <row r="47" spans="1:5" ht="24" customHeight="1" x14ac:dyDescent="0.25">
      <c r="A47" s="142" t="s">
        <v>287</v>
      </c>
      <c r="B47" s="88" t="s">
        <v>214</v>
      </c>
      <c r="C47" s="88"/>
      <c r="D47" s="89"/>
      <c r="E47" s="40"/>
    </row>
    <row r="48" spans="1:5" ht="14.1" customHeight="1" x14ac:dyDescent="0.25">
      <c r="A48" s="142"/>
      <c r="B48" s="90" t="s">
        <v>213</v>
      </c>
      <c r="C48" s="90"/>
      <c r="D48" s="91"/>
      <c r="E48" s="55">
        <f>IF(E47&lt;=12.5,+E47,12.5)</f>
        <v>0</v>
      </c>
    </row>
    <row r="49" spans="1:5" ht="25.5" customHeight="1" x14ac:dyDescent="0.25">
      <c r="A49" s="143" t="s">
        <v>288</v>
      </c>
      <c r="B49" s="88" t="s">
        <v>215</v>
      </c>
      <c r="C49" s="88"/>
      <c r="D49" s="89"/>
      <c r="E49" s="40"/>
    </row>
    <row r="50" spans="1:5" ht="14.1" customHeight="1" x14ac:dyDescent="0.25">
      <c r="A50" s="143"/>
      <c r="B50" s="90" t="s">
        <v>216</v>
      </c>
      <c r="C50" s="90"/>
      <c r="D50" s="91"/>
      <c r="E50" s="55">
        <f>IF(E49&lt;=6,+E49,6)</f>
        <v>0</v>
      </c>
    </row>
    <row r="51" spans="1:5" ht="27" customHeight="1" x14ac:dyDescent="0.25">
      <c r="A51" s="87" t="s">
        <v>289</v>
      </c>
      <c r="B51" s="88" t="s">
        <v>40</v>
      </c>
      <c r="C51" s="88"/>
      <c r="D51" s="89"/>
      <c r="E51" s="40"/>
    </row>
    <row r="52" spans="1:5" ht="14.1" customHeight="1" thickBot="1" x14ac:dyDescent="0.3">
      <c r="A52" s="87"/>
      <c r="B52" s="90" t="s">
        <v>217</v>
      </c>
      <c r="C52" s="90"/>
      <c r="D52" s="91"/>
      <c r="E52" s="55">
        <f>IF(E51&lt;=6.5,+E51,6.5)</f>
        <v>0</v>
      </c>
    </row>
    <row r="53" spans="1:5" ht="18" customHeight="1" thickTop="1" thickBot="1" x14ac:dyDescent="0.3">
      <c r="A53" s="47"/>
      <c r="B53" s="95" t="s">
        <v>41</v>
      </c>
      <c r="C53" s="95"/>
      <c r="D53" s="95"/>
      <c r="E53" s="48">
        <f>IF((+E48+E50+E52)&lt;=20,(+E48+E50+E52),20)</f>
        <v>0</v>
      </c>
    </row>
    <row r="54" spans="1:5" ht="14.1" customHeight="1" thickTop="1" x14ac:dyDescent="0.25">
      <c r="A54" s="9"/>
      <c r="B54" s="10"/>
      <c r="E54" s="32"/>
    </row>
    <row r="55" spans="1:5" ht="16.5" customHeight="1" x14ac:dyDescent="0.25">
      <c r="A55" s="45">
        <v>4</v>
      </c>
      <c r="B55" s="98" t="s">
        <v>21</v>
      </c>
      <c r="C55" s="99"/>
      <c r="D55" s="100"/>
      <c r="E55" s="34"/>
    </row>
    <row r="56" spans="1:5" ht="12.95" customHeight="1" x14ac:dyDescent="0.25">
      <c r="A56" s="87" t="s">
        <v>290</v>
      </c>
      <c r="B56" s="132" t="s">
        <v>42</v>
      </c>
      <c r="C56" s="88"/>
      <c r="D56" s="89"/>
      <c r="E56" s="39"/>
    </row>
    <row r="57" spans="1:5" ht="12.95" customHeight="1" x14ac:dyDescent="0.25">
      <c r="A57" s="87"/>
      <c r="B57" s="138" t="s">
        <v>218</v>
      </c>
      <c r="C57" s="90"/>
      <c r="D57" s="91"/>
      <c r="E57" s="55">
        <f>IF(E56&lt;=30,+E56,30)</f>
        <v>0</v>
      </c>
    </row>
    <row r="58" spans="1:5" ht="12.95" customHeight="1" x14ac:dyDescent="0.25">
      <c r="A58" s="87" t="s">
        <v>291</v>
      </c>
      <c r="B58" s="132" t="s">
        <v>316</v>
      </c>
      <c r="C58" s="88"/>
      <c r="D58" s="89"/>
      <c r="E58" s="39"/>
    </row>
    <row r="59" spans="1:5" ht="12.95" customHeight="1" x14ac:dyDescent="0.25">
      <c r="A59" s="87"/>
      <c r="B59" s="138" t="s">
        <v>225</v>
      </c>
      <c r="C59" s="90"/>
      <c r="D59" s="91"/>
      <c r="E59" s="55">
        <f>IF(E58&lt;=10,+E58,10)</f>
        <v>0</v>
      </c>
    </row>
    <row r="60" spans="1:5" ht="12.95" customHeight="1" x14ac:dyDescent="0.25">
      <c r="A60" s="87" t="s">
        <v>292</v>
      </c>
      <c r="B60" s="132" t="s">
        <v>219</v>
      </c>
      <c r="C60" s="88"/>
      <c r="D60" s="89"/>
      <c r="E60" s="39"/>
    </row>
    <row r="61" spans="1:5" ht="12.95" customHeight="1" x14ac:dyDescent="0.25">
      <c r="A61" s="87"/>
      <c r="B61" s="138" t="s">
        <v>220</v>
      </c>
      <c r="C61" s="90"/>
      <c r="D61" s="91"/>
      <c r="E61" s="55">
        <f>IF(E60&lt;=5,+E60,5)</f>
        <v>0</v>
      </c>
    </row>
    <row r="62" spans="1:5" ht="12.95" customHeight="1" x14ac:dyDescent="0.25">
      <c r="A62" s="87" t="s">
        <v>293</v>
      </c>
      <c r="B62" s="132" t="s">
        <v>221</v>
      </c>
      <c r="C62" s="88"/>
      <c r="D62" s="89"/>
      <c r="E62" s="39"/>
    </row>
    <row r="63" spans="1:5" ht="12.95" customHeight="1" x14ac:dyDescent="0.25">
      <c r="A63" s="87"/>
      <c r="B63" s="138" t="s">
        <v>222</v>
      </c>
      <c r="C63" s="90"/>
      <c r="D63" s="91"/>
      <c r="E63" s="55">
        <f>IF(E62&lt;=1,+E62,1)</f>
        <v>0</v>
      </c>
    </row>
    <row r="64" spans="1:5" ht="12.95" customHeight="1" x14ac:dyDescent="0.25">
      <c r="A64" s="87" t="s">
        <v>294</v>
      </c>
      <c r="B64" s="132" t="s">
        <v>224</v>
      </c>
      <c r="C64" s="88"/>
      <c r="D64" s="89"/>
      <c r="E64" s="39"/>
    </row>
    <row r="65" spans="1:5" ht="21.75" customHeight="1" thickBot="1" x14ac:dyDescent="0.3">
      <c r="A65" s="87"/>
      <c r="B65" s="138" t="s">
        <v>223</v>
      </c>
      <c r="C65" s="90"/>
      <c r="D65" s="91"/>
      <c r="E65" s="55">
        <f>IF(E64&lt;=4,+E64,4)</f>
        <v>0</v>
      </c>
    </row>
    <row r="66" spans="1:5" ht="18" customHeight="1" thickTop="1" thickBot="1" x14ac:dyDescent="0.3">
      <c r="A66" s="47"/>
      <c r="B66" s="95" t="s">
        <v>43</v>
      </c>
      <c r="C66" s="95"/>
      <c r="D66" s="95"/>
      <c r="E66" s="48">
        <f>IF((+E57+E59+E61+E63+E65)&lt;=40,(+E57+E59+E61+E63+E65),40)</f>
        <v>0</v>
      </c>
    </row>
    <row r="67" spans="1:5" s="12" customFormat="1" ht="16.5" customHeight="1" thickTop="1" x14ac:dyDescent="0.25">
      <c r="A67" s="9"/>
      <c r="B67" s="10"/>
      <c r="C67" s="7"/>
      <c r="D67" s="7"/>
      <c r="E67" s="32"/>
    </row>
    <row r="68" spans="1:5" ht="15.75" customHeight="1" x14ac:dyDescent="0.25">
      <c r="A68" s="13">
        <v>5</v>
      </c>
      <c r="B68" s="96" t="s">
        <v>23</v>
      </c>
      <c r="C68" s="97"/>
      <c r="D68" s="97"/>
      <c r="E68" s="34"/>
    </row>
    <row r="69" spans="1:5" ht="15" customHeight="1" x14ac:dyDescent="0.25">
      <c r="A69" s="144" t="s">
        <v>295</v>
      </c>
      <c r="B69" s="132" t="s">
        <v>267</v>
      </c>
      <c r="C69" s="88"/>
      <c r="D69" s="89"/>
      <c r="E69" s="129"/>
    </row>
    <row r="70" spans="1:5" ht="12" customHeight="1" x14ac:dyDescent="0.25">
      <c r="A70" s="144"/>
      <c r="B70" s="137" t="s">
        <v>266</v>
      </c>
      <c r="C70" s="127"/>
      <c r="D70" s="128"/>
      <c r="E70" s="130"/>
    </row>
    <row r="71" spans="1:5" ht="14.1" customHeight="1" x14ac:dyDescent="0.25">
      <c r="A71" s="144"/>
      <c r="B71" s="138" t="s">
        <v>226</v>
      </c>
      <c r="C71" s="90"/>
      <c r="D71" s="91"/>
      <c r="E71" s="55">
        <f>IF(E69&lt;=10,+E69,10)</f>
        <v>0</v>
      </c>
    </row>
    <row r="72" spans="1:5" ht="12" customHeight="1" x14ac:dyDescent="0.25">
      <c r="A72" s="87" t="s">
        <v>296</v>
      </c>
      <c r="B72" s="137" t="s">
        <v>227</v>
      </c>
      <c r="C72" s="149"/>
      <c r="D72" s="150"/>
      <c r="E72" s="42"/>
    </row>
    <row r="73" spans="1:5" ht="14.1" customHeight="1" x14ac:dyDescent="0.25">
      <c r="A73" s="87"/>
      <c r="B73" s="90" t="s">
        <v>44</v>
      </c>
      <c r="C73" s="90"/>
      <c r="D73" s="91"/>
      <c r="E73" s="56">
        <f>IF(E72&lt;=5,+E72,5)</f>
        <v>0</v>
      </c>
    </row>
    <row r="74" spans="1:5" ht="18.75" customHeight="1" x14ac:dyDescent="0.25">
      <c r="A74" s="87" t="s">
        <v>297</v>
      </c>
      <c r="B74" s="88" t="s">
        <v>24</v>
      </c>
      <c r="C74" s="88"/>
      <c r="D74" s="89"/>
      <c r="E74" s="40"/>
    </row>
    <row r="75" spans="1:5" ht="17.25" customHeight="1" x14ac:dyDescent="0.25">
      <c r="A75" s="87"/>
      <c r="B75" s="145" t="s">
        <v>45</v>
      </c>
      <c r="C75" s="146"/>
      <c r="D75" s="147"/>
      <c r="E75" s="56">
        <f>IF(E74&lt;=3,+E74,3)</f>
        <v>0</v>
      </c>
    </row>
    <row r="76" spans="1:5" ht="29.25" customHeight="1" x14ac:dyDescent="0.25">
      <c r="A76" s="87" t="s">
        <v>298</v>
      </c>
      <c r="B76" s="88" t="s">
        <v>358</v>
      </c>
      <c r="C76" s="88"/>
      <c r="D76" s="89"/>
      <c r="E76" s="40"/>
    </row>
    <row r="77" spans="1:5" ht="16.5" customHeight="1" x14ac:dyDescent="0.25">
      <c r="A77" s="87"/>
      <c r="B77" s="145" t="s">
        <v>45</v>
      </c>
      <c r="C77" s="146"/>
      <c r="D77" s="147"/>
      <c r="E77" s="56">
        <f>IF(E76&lt;=3,+E76,3)</f>
        <v>0</v>
      </c>
    </row>
    <row r="78" spans="1:5" ht="39" customHeight="1" x14ac:dyDescent="0.25">
      <c r="A78" s="87" t="s">
        <v>306</v>
      </c>
      <c r="B78" s="88" t="s">
        <v>317</v>
      </c>
      <c r="C78" s="88"/>
      <c r="D78" s="89"/>
      <c r="E78" s="40"/>
    </row>
    <row r="79" spans="1:5" ht="14.1" customHeight="1" x14ac:dyDescent="0.25">
      <c r="A79" s="87"/>
      <c r="B79" s="145" t="s">
        <v>228</v>
      </c>
      <c r="C79" s="146"/>
      <c r="D79" s="147"/>
      <c r="E79" s="56">
        <f>IF(E78&lt;=4,+E78,4)</f>
        <v>0</v>
      </c>
    </row>
    <row r="80" spans="1:5" ht="12" customHeight="1" x14ac:dyDescent="0.25">
      <c r="A80" s="87" t="s">
        <v>307</v>
      </c>
      <c r="B80" s="88" t="s">
        <v>25</v>
      </c>
      <c r="C80" s="88"/>
      <c r="D80" s="89"/>
      <c r="E80" s="40"/>
    </row>
    <row r="81" spans="1:5" ht="14.1" customHeight="1" thickBot="1" x14ac:dyDescent="0.3">
      <c r="A81" s="87"/>
      <c r="B81" s="90" t="s">
        <v>44</v>
      </c>
      <c r="C81" s="90"/>
      <c r="D81" s="91"/>
      <c r="E81" s="56">
        <f>IF(E80&lt;=5,+E80,5)</f>
        <v>0</v>
      </c>
    </row>
    <row r="82" spans="1:5" ht="18" customHeight="1" thickTop="1" thickBot="1" x14ac:dyDescent="0.3">
      <c r="A82" s="47"/>
      <c r="B82" s="95" t="s">
        <v>234</v>
      </c>
      <c r="C82" s="95"/>
      <c r="D82" s="95"/>
      <c r="E82" s="48">
        <f>IF((+E71+E73+E75+E77+E79+E81)&lt;=20,(+E71+E73+E75+E77+E79+E81),20)</f>
        <v>0</v>
      </c>
    </row>
    <row r="83" spans="1:5" ht="15.75" customHeight="1" thickTop="1" x14ac:dyDescent="0.25">
      <c r="A83" s="9"/>
      <c r="B83" s="10"/>
      <c r="E83" s="32"/>
    </row>
    <row r="84" spans="1:5" ht="18" customHeight="1" x14ac:dyDescent="0.25">
      <c r="A84" s="45">
        <v>6</v>
      </c>
      <c r="B84" s="98" t="s">
        <v>27</v>
      </c>
      <c r="C84" s="99"/>
      <c r="D84" s="100"/>
      <c r="E84" s="34"/>
    </row>
    <row r="85" spans="1:5" ht="12" customHeight="1" x14ac:dyDescent="0.25">
      <c r="A85" s="87" t="s">
        <v>299</v>
      </c>
      <c r="B85" s="88" t="s">
        <v>359</v>
      </c>
      <c r="C85" s="88"/>
      <c r="D85" s="89"/>
      <c r="E85" s="151"/>
    </row>
    <row r="86" spans="1:5" ht="12" customHeight="1" x14ac:dyDescent="0.25">
      <c r="A86" s="87"/>
      <c r="B86" s="153" t="s">
        <v>360</v>
      </c>
      <c r="C86" s="153"/>
      <c r="D86" s="154"/>
      <c r="E86" s="152"/>
    </row>
    <row r="87" spans="1:5" ht="12.95" customHeight="1" x14ac:dyDescent="0.25">
      <c r="A87" s="87"/>
      <c r="B87" s="145" t="s">
        <v>229</v>
      </c>
      <c r="C87" s="146"/>
      <c r="D87" s="147"/>
      <c r="E87" s="56">
        <f>IF(E85&lt;=10,+E85,10)</f>
        <v>0</v>
      </c>
    </row>
    <row r="88" spans="1:5" ht="39.75" customHeight="1" x14ac:dyDescent="0.25">
      <c r="A88" s="87" t="s">
        <v>300</v>
      </c>
      <c r="B88" s="127" t="s">
        <v>230</v>
      </c>
      <c r="C88" s="127"/>
      <c r="D88" s="128"/>
      <c r="E88" s="43"/>
    </row>
    <row r="89" spans="1:5" ht="15" customHeight="1" x14ac:dyDescent="0.25">
      <c r="A89" s="87"/>
      <c r="B89" s="145" t="s">
        <v>229</v>
      </c>
      <c r="C89" s="146"/>
      <c r="D89" s="147"/>
      <c r="E89" s="56">
        <f>IF(E88&lt;=10,+E88,10)</f>
        <v>0</v>
      </c>
    </row>
    <row r="90" spans="1:5" ht="27.75" customHeight="1" x14ac:dyDescent="0.25">
      <c r="A90" s="148" t="s">
        <v>301</v>
      </c>
      <c r="B90" s="127" t="s">
        <v>318</v>
      </c>
      <c r="C90" s="127"/>
      <c r="D90" s="128"/>
      <c r="E90" s="44"/>
    </row>
    <row r="91" spans="1:5" ht="15" customHeight="1" x14ac:dyDescent="0.25">
      <c r="A91" s="148"/>
      <c r="B91" s="145" t="s">
        <v>231</v>
      </c>
      <c r="C91" s="146"/>
      <c r="D91" s="147"/>
      <c r="E91" s="56">
        <f>IF(E90&lt;=2,+E90,2)</f>
        <v>0</v>
      </c>
    </row>
    <row r="92" spans="1:5" ht="27" customHeight="1" x14ac:dyDescent="0.25">
      <c r="A92" s="87" t="s">
        <v>302</v>
      </c>
      <c r="B92" s="132" t="s">
        <v>319</v>
      </c>
      <c r="C92" s="88"/>
      <c r="D92" s="89"/>
      <c r="E92" s="43"/>
    </row>
    <row r="93" spans="1:5" ht="15" customHeight="1" x14ac:dyDescent="0.25">
      <c r="A93" s="87"/>
      <c r="B93" s="145" t="s">
        <v>229</v>
      </c>
      <c r="C93" s="146"/>
      <c r="D93" s="147"/>
      <c r="E93" s="56">
        <f>IF(E92&lt;=10,+E92,10)</f>
        <v>0</v>
      </c>
    </row>
    <row r="94" spans="1:5" ht="25.5" customHeight="1" x14ac:dyDescent="0.25">
      <c r="A94" s="87" t="s">
        <v>303</v>
      </c>
      <c r="B94" s="137" t="s">
        <v>320</v>
      </c>
      <c r="C94" s="127"/>
      <c r="D94" s="128"/>
      <c r="E94" s="44"/>
    </row>
    <row r="95" spans="1:5" ht="15" customHeight="1" thickBot="1" x14ac:dyDescent="0.3">
      <c r="A95" s="87"/>
      <c r="B95" s="145" t="s">
        <v>232</v>
      </c>
      <c r="C95" s="146"/>
      <c r="D95" s="147"/>
      <c r="E95" s="56">
        <f>IF(E94&lt;=9,+E94,9)</f>
        <v>0</v>
      </c>
    </row>
    <row r="96" spans="1:5" ht="18" customHeight="1" thickTop="1" thickBot="1" x14ac:dyDescent="0.3">
      <c r="A96" s="47"/>
      <c r="B96" s="95" t="s">
        <v>235</v>
      </c>
      <c r="C96" s="95"/>
      <c r="D96" s="95"/>
      <c r="E96" s="48">
        <f>IF((+E95+E93+E91+E89+E87)&lt;=20,(+E95+E93+E91+E89+E87),20)</f>
        <v>0</v>
      </c>
    </row>
    <row r="97" spans="1:5" ht="9" customHeight="1" thickTop="1" thickBot="1" x14ac:dyDescent="0.3">
      <c r="A97" s="52"/>
      <c r="B97" s="10"/>
      <c r="E97" s="32"/>
    </row>
    <row r="98" spans="1:5" ht="18" customHeight="1" thickTop="1" thickBot="1" x14ac:dyDescent="0.3">
      <c r="A98" s="53"/>
      <c r="B98" s="141" t="s">
        <v>357</v>
      </c>
      <c r="C98" s="141"/>
      <c r="D98" s="141"/>
      <c r="E98" s="48">
        <f>+E35+E44+E53+E66+E82+E96</f>
        <v>0</v>
      </c>
    </row>
    <row r="99" spans="1:5" ht="8.25" customHeight="1" thickTop="1" x14ac:dyDescent="0.25">
      <c r="A99" s="9"/>
      <c r="B99" s="10"/>
      <c r="E99" s="32"/>
    </row>
    <row r="100" spans="1:5" ht="14.1" customHeight="1" x14ac:dyDescent="0.25">
      <c r="A100" s="6" t="s">
        <v>34</v>
      </c>
      <c r="B100" s="2"/>
    </row>
    <row r="101" spans="1:5" ht="14.1" customHeight="1" x14ac:dyDescent="0.25">
      <c r="A101" s="6"/>
      <c r="B101" s="2"/>
    </row>
    <row r="102" spans="1:5" ht="14.1" customHeight="1" x14ac:dyDescent="0.25">
      <c r="A102" s="6"/>
      <c r="B102" s="2"/>
    </row>
    <row r="103" spans="1:5" ht="14.1" customHeight="1" x14ac:dyDescent="0.25">
      <c r="A103" s="6"/>
      <c r="B103" s="2"/>
    </row>
    <row r="104" spans="1:5" ht="14.1" customHeight="1" x14ac:dyDescent="0.25">
      <c r="A104" s="139" t="s">
        <v>36</v>
      </c>
      <c r="B104" s="139"/>
      <c r="C104" s="28"/>
      <c r="D104" s="133" t="s">
        <v>35</v>
      </c>
      <c r="E104" s="133"/>
    </row>
    <row r="105" spans="1:5" ht="14.1" customHeight="1" x14ac:dyDescent="0.25">
      <c r="A105" s="140"/>
      <c r="B105" s="140"/>
      <c r="C105" s="140"/>
      <c r="D105" s="134"/>
      <c r="E105" s="134"/>
    </row>
    <row r="106" spans="1:5" ht="14.1" customHeight="1" x14ac:dyDescent="0.25">
      <c r="A106" s="6"/>
      <c r="B106" s="2"/>
    </row>
    <row r="107" spans="1:5" ht="14.1" customHeight="1" x14ac:dyDescent="0.25">
      <c r="A107" s="6"/>
      <c r="B107" s="2"/>
    </row>
    <row r="108" spans="1:5" ht="14.1" customHeight="1" x14ac:dyDescent="0.25">
      <c r="A108" s="139" t="s">
        <v>36</v>
      </c>
      <c r="B108" s="139"/>
      <c r="C108" s="28"/>
      <c r="D108" s="133" t="s">
        <v>35</v>
      </c>
      <c r="E108" s="133"/>
    </row>
    <row r="109" spans="1:5" ht="14.1" customHeight="1" x14ac:dyDescent="0.25">
      <c r="A109" s="140"/>
      <c r="B109" s="140"/>
      <c r="C109" s="140"/>
      <c r="D109" s="134"/>
      <c r="E109" s="134"/>
    </row>
    <row r="110" spans="1:5" ht="14.1" customHeight="1" x14ac:dyDescent="0.25">
      <c r="A110" s="6"/>
      <c r="B110" s="2"/>
    </row>
    <row r="111" spans="1:5" ht="14.1" customHeight="1" x14ac:dyDescent="0.25">
      <c r="A111" s="6"/>
      <c r="B111" s="2"/>
    </row>
    <row r="112" spans="1:5" ht="15.75" x14ac:dyDescent="0.25">
      <c r="A112" s="139" t="s">
        <v>36</v>
      </c>
      <c r="B112" s="139"/>
      <c r="C112" s="28"/>
      <c r="D112" s="133" t="s">
        <v>35</v>
      </c>
      <c r="E112" s="133"/>
    </row>
    <row r="113" spans="1:5" x14ac:dyDescent="0.25">
      <c r="A113" s="140"/>
      <c r="B113" s="140"/>
      <c r="C113" s="140"/>
      <c r="D113" s="134"/>
      <c r="E113" s="134"/>
    </row>
    <row r="115" spans="1:5" ht="28.5" customHeight="1" x14ac:dyDescent="0.25"/>
  </sheetData>
  <sheetProtection algorithmName="SHA-512" hashValue="4Ekm8htx49ToQOSHkdD6uBikGzypDM5qpA1O/ObzqgUqzsAWZswKIxvo0XKAJ06XPGhT+CToOg9AkiJcsZSc6A==" saltValue="2luciUE5riH7ZEAfS+RRzg==" spinCount="100000" sheet="1" objects="1" scenarios="1"/>
  <mergeCells count="133">
    <mergeCell ref="B37:D37"/>
    <mergeCell ref="A40:A41"/>
    <mergeCell ref="B47:D47"/>
    <mergeCell ref="B27:D27"/>
    <mergeCell ref="B28:D28"/>
    <mergeCell ref="B29:D29"/>
    <mergeCell ref="B30:D30"/>
    <mergeCell ref="B34:D34"/>
    <mergeCell ref="B35:D35"/>
    <mergeCell ref="B36:D36"/>
    <mergeCell ref="B40:D40"/>
    <mergeCell ref="B41:D41"/>
    <mergeCell ref="B42:D42"/>
    <mergeCell ref="B39:D39"/>
    <mergeCell ref="B38:D38"/>
    <mergeCell ref="A38:A39"/>
    <mergeCell ref="B7:D7"/>
    <mergeCell ref="A9:E9"/>
    <mergeCell ref="A10:B10"/>
    <mergeCell ref="C10:E10"/>
    <mergeCell ref="A11:B11"/>
    <mergeCell ref="C11:E11"/>
    <mergeCell ref="A22:E22"/>
    <mergeCell ref="A5:C5"/>
    <mergeCell ref="A1:D1"/>
    <mergeCell ref="A2:E2"/>
    <mergeCell ref="A3:E3"/>
    <mergeCell ref="A4:E4"/>
    <mergeCell ref="B24:D24"/>
    <mergeCell ref="B25:D25"/>
    <mergeCell ref="B26:D26"/>
    <mergeCell ref="A30:A31"/>
    <mergeCell ref="B33:D33"/>
    <mergeCell ref="B32:D32"/>
    <mergeCell ref="A32:A34"/>
    <mergeCell ref="C13:E13"/>
    <mergeCell ref="A13:B13"/>
    <mergeCell ref="A14:B14"/>
    <mergeCell ref="D14:E14"/>
    <mergeCell ref="A24:A26"/>
    <mergeCell ref="B23:D23"/>
    <mergeCell ref="B84:D84"/>
    <mergeCell ref="B85:D85"/>
    <mergeCell ref="B87:D87"/>
    <mergeCell ref="B21:E21"/>
    <mergeCell ref="B17:E17"/>
    <mergeCell ref="B18:E18"/>
    <mergeCell ref="B19:E19"/>
    <mergeCell ref="B20:E20"/>
    <mergeCell ref="A16:E16"/>
    <mergeCell ref="B45:D45"/>
    <mergeCell ref="B46:D46"/>
    <mergeCell ref="B31:D31"/>
    <mergeCell ref="A80:A81"/>
    <mergeCell ref="B75:D75"/>
    <mergeCell ref="B76:D76"/>
    <mergeCell ref="B78:D78"/>
    <mergeCell ref="B80:D80"/>
    <mergeCell ref="B81:D81"/>
    <mergeCell ref="B82:D82"/>
    <mergeCell ref="B59:D59"/>
    <mergeCell ref="B60:D60"/>
    <mergeCell ref="B62:D62"/>
    <mergeCell ref="B64:D64"/>
    <mergeCell ref="A85:A87"/>
    <mergeCell ref="E85:E86"/>
    <mergeCell ref="A88:A89"/>
    <mergeCell ref="B90:D90"/>
    <mergeCell ref="B98:D98"/>
    <mergeCell ref="B92:D92"/>
    <mergeCell ref="B93:D93"/>
    <mergeCell ref="B94:D94"/>
    <mergeCell ref="B95:D95"/>
    <mergeCell ref="B96:D96"/>
    <mergeCell ref="B91:D91"/>
    <mergeCell ref="B86:D86"/>
    <mergeCell ref="B88:D88"/>
    <mergeCell ref="B89:D89"/>
    <mergeCell ref="B71:D71"/>
    <mergeCell ref="B69:D69"/>
    <mergeCell ref="B70:D70"/>
    <mergeCell ref="B66:D66"/>
    <mergeCell ref="B68:D68"/>
    <mergeCell ref="A72:A73"/>
    <mergeCell ref="A74:A75"/>
    <mergeCell ref="B72:D72"/>
    <mergeCell ref="B73:D73"/>
    <mergeCell ref="B57:D57"/>
    <mergeCell ref="A56:A57"/>
    <mergeCell ref="B61:D61"/>
    <mergeCell ref="B63:D63"/>
    <mergeCell ref="B65:D65"/>
    <mergeCell ref="A60:A61"/>
    <mergeCell ref="A62:A63"/>
    <mergeCell ref="A64:A65"/>
    <mergeCell ref="A58:A59"/>
    <mergeCell ref="A112:B112"/>
    <mergeCell ref="D112:E112"/>
    <mergeCell ref="A113:C113"/>
    <mergeCell ref="D113:E113"/>
    <mergeCell ref="A90:A91"/>
    <mergeCell ref="A92:A93"/>
    <mergeCell ref="A94:A95"/>
    <mergeCell ref="A104:B104"/>
    <mergeCell ref="D104:E104"/>
    <mergeCell ref="A105:C105"/>
    <mergeCell ref="D105:E105"/>
    <mergeCell ref="A108:B108"/>
    <mergeCell ref="D108:E108"/>
    <mergeCell ref="B49:D49"/>
    <mergeCell ref="B43:D43"/>
    <mergeCell ref="B48:D48"/>
    <mergeCell ref="A42:A43"/>
    <mergeCell ref="A109:C109"/>
    <mergeCell ref="D109:E109"/>
    <mergeCell ref="B50:D50"/>
    <mergeCell ref="A47:A48"/>
    <mergeCell ref="A49:A50"/>
    <mergeCell ref="B51:D51"/>
    <mergeCell ref="B52:D52"/>
    <mergeCell ref="B53:D53"/>
    <mergeCell ref="A69:A71"/>
    <mergeCell ref="A51:A52"/>
    <mergeCell ref="B44:D44"/>
    <mergeCell ref="E69:E70"/>
    <mergeCell ref="B77:D77"/>
    <mergeCell ref="A76:A77"/>
    <mergeCell ref="B79:D79"/>
    <mergeCell ref="A78:A79"/>
    <mergeCell ref="B55:D55"/>
    <mergeCell ref="B56:D56"/>
    <mergeCell ref="B58:D58"/>
    <mergeCell ref="B74:D74"/>
  </mergeCells>
  <dataValidations count="3">
    <dataValidation type="list" allowBlank="1" showInputMessage="1" showErrorMessage="1" sqref="C11">
      <formula1>INDIRECT($C$10)</formula1>
    </dataValidation>
    <dataValidation type="list" allowBlank="1" showInputMessage="1" showErrorMessage="1" sqref="C10">
      <formula1>FACULTADESUMSA</formula1>
    </dataValidation>
    <dataValidation type="list" allowBlank="1" showInputMessage="1" showErrorMessage="1" error="ERROR VUELVA A INTRODUCIR LA CARGA HORARIA DEL DOCENTE" sqref="C14">
      <formula1>CARGA</formula1>
    </dataValidation>
  </dataValidations>
  <printOptions horizontalCentered="1" verticalCentered="1"/>
  <pageMargins left="0.70866141732283472" right="0.70866141732283472" top="0.74803149606299213" bottom="1.1811023622047245" header="0.31496062992125984" footer="0.31496062992125984"/>
  <pageSetup paperSize="5" scale="95" orientation="portrait" r:id="rId1"/>
  <headerFooter differentFirst="1">
    <oddHeader>&amp;R&amp;"-,Negrita"&amp;9FORMULARIO TIPO&amp;12 B</oddHeader>
  </headerFooter>
  <rowBreaks count="1" manualBreakCount="1">
    <brk id="54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113"/>
  <sheetViews>
    <sheetView showGridLines="0" topLeftCell="A100" zoomScaleNormal="100" workbookViewId="0">
      <selection activeCell="A113" sqref="A113:E113"/>
    </sheetView>
  </sheetViews>
  <sheetFormatPr baseColWidth="10" defaultRowHeight="15" x14ac:dyDescent="0.25"/>
  <cols>
    <col min="1" max="1" width="7" style="8" customWidth="1"/>
    <col min="2" max="2" width="18.125" style="7" customWidth="1"/>
    <col min="3" max="3" width="27.625" style="7" customWidth="1"/>
    <col min="4" max="4" width="28.25" style="7" customWidth="1"/>
    <col min="5" max="5" width="9.625" style="7" customWidth="1"/>
  </cols>
  <sheetData>
    <row r="1" spans="1:5" ht="23.25" x14ac:dyDescent="0.35">
      <c r="A1" s="101" t="s">
        <v>0</v>
      </c>
      <c r="B1" s="101"/>
      <c r="C1" s="101"/>
      <c r="D1" s="101"/>
    </row>
    <row r="2" spans="1:5" ht="18" x14ac:dyDescent="0.25">
      <c r="A2" s="76" t="s">
        <v>363</v>
      </c>
      <c r="B2" s="76"/>
      <c r="C2" s="76"/>
      <c r="D2" s="76"/>
      <c r="E2" s="76"/>
    </row>
    <row r="3" spans="1:5" ht="18" x14ac:dyDescent="0.25">
      <c r="A3" s="76" t="s">
        <v>352</v>
      </c>
      <c r="B3" s="76"/>
      <c r="C3" s="76"/>
      <c r="D3" s="76"/>
      <c r="E3" s="76"/>
    </row>
    <row r="4" spans="1:5" ht="18" x14ac:dyDescent="0.25">
      <c r="A4" s="76" t="s">
        <v>353</v>
      </c>
      <c r="B4" s="76"/>
      <c r="C4" s="76"/>
      <c r="D4" s="76"/>
      <c r="E4" s="76"/>
    </row>
    <row r="5" spans="1:5" ht="20.25" x14ac:dyDescent="0.25">
      <c r="A5" s="171" t="s">
        <v>364</v>
      </c>
      <c r="B5" s="166"/>
      <c r="C5" s="166"/>
      <c r="D5" s="74"/>
      <c r="E5" s="68"/>
    </row>
    <row r="6" spans="1:5" ht="20.25" x14ac:dyDescent="0.3">
      <c r="A6" s="5"/>
      <c r="B6" s="1"/>
    </row>
    <row r="7" spans="1:5" ht="23.25" x14ac:dyDescent="0.35">
      <c r="B7" s="114" t="s">
        <v>193</v>
      </c>
      <c r="C7" s="115"/>
      <c r="D7" s="116"/>
      <c r="E7" s="11"/>
    </row>
    <row r="8" spans="1:5" ht="10.5" customHeight="1" x14ac:dyDescent="0.35">
      <c r="B8" s="26"/>
      <c r="C8" s="26"/>
      <c r="D8" s="26"/>
      <c r="E8" s="11"/>
    </row>
    <row r="9" spans="1:5" x14ac:dyDescent="0.25">
      <c r="A9" s="121" t="s">
        <v>279</v>
      </c>
      <c r="B9" s="121"/>
      <c r="C9" s="121"/>
      <c r="D9" s="121"/>
      <c r="E9" s="121"/>
    </row>
    <row r="10" spans="1:5" s="3" customFormat="1" ht="15.75" x14ac:dyDescent="0.25">
      <c r="A10" s="104" t="s">
        <v>1</v>
      </c>
      <c r="B10" s="104"/>
      <c r="C10" s="77"/>
      <c r="D10" s="77"/>
      <c r="E10" s="77"/>
    </row>
    <row r="11" spans="1:5" s="3" customFormat="1" ht="15.75" x14ac:dyDescent="0.25">
      <c r="A11" s="104" t="s">
        <v>2</v>
      </c>
      <c r="B11" s="104"/>
      <c r="C11" s="164"/>
      <c r="D11" s="164"/>
      <c r="E11" s="164"/>
    </row>
    <row r="12" spans="1:5" ht="10.5" customHeight="1" x14ac:dyDescent="0.25">
      <c r="A12" s="9"/>
      <c r="B12" s="10"/>
      <c r="C12" s="10"/>
      <c r="D12" s="10"/>
      <c r="E12" s="10"/>
    </row>
    <row r="13" spans="1:5" ht="15.75" x14ac:dyDescent="0.25">
      <c r="A13" s="105" t="s">
        <v>3</v>
      </c>
      <c r="B13" s="106"/>
      <c r="C13" s="163"/>
      <c r="D13" s="163"/>
      <c r="E13" s="163"/>
    </row>
    <row r="14" spans="1:5" ht="15.75" x14ac:dyDescent="0.25">
      <c r="A14" s="107" t="s">
        <v>4</v>
      </c>
      <c r="B14" s="108"/>
      <c r="C14" s="36"/>
      <c r="D14" s="84" t="s">
        <v>136</v>
      </c>
      <c r="E14" s="85"/>
    </row>
    <row r="15" spans="1:5" ht="8.25" customHeight="1" x14ac:dyDescent="0.25">
      <c r="A15" s="9"/>
      <c r="B15" s="15"/>
      <c r="C15" s="15"/>
      <c r="D15" s="16"/>
      <c r="E15" s="15"/>
    </row>
    <row r="16" spans="1:5" ht="15.75" x14ac:dyDescent="0.25">
      <c r="A16" s="109" t="s">
        <v>5</v>
      </c>
      <c r="B16" s="110"/>
      <c r="C16" s="110"/>
      <c r="D16" s="110"/>
      <c r="E16" s="110"/>
    </row>
    <row r="17" spans="1:5" ht="18" x14ac:dyDescent="0.25">
      <c r="A17" s="63" t="s">
        <v>6</v>
      </c>
      <c r="B17" s="155"/>
      <c r="C17" s="156"/>
      <c r="D17" s="156"/>
      <c r="E17" s="157"/>
    </row>
    <row r="18" spans="1:5" ht="18" x14ac:dyDescent="0.25">
      <c r="A18" s="63" t="s">
        <v>7</v>
      </c>
      <c r="B18" s="155"/>
      <c r="C18" s="156"/>
      <c r="D18" s="156"/>
      <c r="E18" s="157"/>
    </row>
    <row r="19" spans="1:5" ht="18" x14ac:dyDescent="0.25">
      <c r="A19" s="63" t="s">
        <v>8</v>
      </c>
      <c r="B19" s="155"/>
      <c r="C19" s="156"/>
      <c r="D19" s="156"/>
      <c r="E19" s="157"/>
    </row>
    <row r="20" spans="1:5" ht="18" x14ac:dyDescent="0.25">
      <c r="A20" s="63" t="s">
        <v>9</v>
      </c>
      <c r="B20" s="155"/>
      <c r="C20" s="156"/>
      <c r="D20" s="156"/>
      <c r="E20" s="157"/>
    </row>
    <row r="21" spans="1:5" ht="18" x14ac:dyDescent="0.25">
      <c r="A21" s="63" t="s">
        <v>10</v>
      </c>
      <c r="B21" s="155"/>
      <c r="C21" s="156"/>
      <c r="D21" s="156"/>
      <c r="E21" s="157"/>
    </row>
    <row r="22" spans="1:5" ht="15" customHeight="1" x14ac:dyDescent="0.25">
      <c r="A22" s="86" t="s">
        <v>354</v>
      </c>
      <c r="B22" s="86"/>
      <c r="C22" s="86"/>
      <c r="D22" s="86"/>
      <c r="E22" s="86"/>
    </row>
    <row r="23" spans="1:5" x14ac:dyDescent="0.25">
      <c r="A23" s="45">
        <v>1</v>
      </c>
      <c r="B23" s="135" t="s">
        <v>11</v>
      </c>
      <c r="C23" s="135"/>
      <c r="D23" s="135"/>
      <c r="E23" s="14"/>
    </row>
    <row r="24" spans="1:5" x14ac:dyDescent="0.25">
      <c r="A24" s="87" t="s">
        <v>304</v>
      </c>
      <c r="B24" s="98" t="s">
        <v>236</v>
      </c>
      <c r="C24" s="99"/>
      <c r="D24" s="100"/>
      <c r="E24" s="14"/>
    </row>
    <row r="25" spans="1:5" ht="41.25" customHeight="1" x14ac:dyDescent="0.25">
      <c r="A25" s="87"/>
      <c r="B25" s="168" t="s">
        <v>46</v>
      </c>
      <c r="C25" s="169"/>
      <c r="D25" s="170"/>
      <c r="E25" s="37"/>
    </row>
    <row r="26" spans="1:5" ht="15.75" customHeight="1" x14ac:dyDescent="0.25">
      <c r="A26" s="87"/>
      <c r="B26" s="138" t="s">
        <v>238</v>
      </c>
      <c r="C26" s="90"/>
      <c r="D26" s="91"/>
      <c r="E26" s="57">
        <f>IF(E25&lt;=17.5,+E25,17.5)</f>
        <v>0</v>
      </c>
    </row>
    <row r="27" spans="1:5" ht="15" customHeight="1" x14ac:dyDescent="0.25">
      <c r="A27" s="45" t="s">
        <v>305</v>
      </c>
      <c r="B27" s="98" t="s">
        <v>240</v>
      </c>
      <c r="C27" s="99"/>
      <c r="D27" s="100"/>
    </row>
    <row r="28" spans="1:5" x14ac:dyDescent="0.25">
      <c r="A28" s="45" t="s">
        <v>13</v>
      </c>
      <c r="B28" s="131" t="s">
        <v>321</v>
      </c>
      <c r="C28" s="131"/>
      <c r="D28" s="131"/>
      <c r="E28" s="38"/>
    </row>
    <row r="29" spans="1:5" ht="26.25" customHeight="1" x14ac:dyDescent="0.25">
      <c r="A29" s="45" t="s">
        <v>14</v>
      </c>
      <c r="B29" s="131" t="s">
        <v>327</v>
      </c>
      <c r="C29" s="131"/>
      <c r="D29" s="131"/>
      <c r="E29" s="38"/>
    </row>
    <row r="30" spans="1:5" x14ac:dyDescent="0.25">
      <c r="A30" s="87" t="s">
        <v>15</v>
      </c>
      <c r="B30" s="131" t="s">
        <v>328</v>
      </c>
      <c r="C30" s="131"/>
      <c r="D30" s="131"/>
      <c r="E30" s="38"/>
    </row>
    <row r="31" spans="1:5" ht="15.75" customHeight="1" x14ac:dyDescent="0.25">
      <c r="A31" s="87"/>
      <c r="B31" s="138" t="s">
        <v>239</v>
      </c>
      <c r="C31" s="90"/>
      <c r="D31" s="91"/>
      <c r="E31" s="58">
        <f>IF((+E28+E29+E30)&lt;=15,(+E28+E29+E30),15)</f>
        <v>0</v>
      </c>
    </row>
    <row r="32" spans="1:5" ht="15.75" customHeight="1" x14ac:dyDescent="0.25">
      <c r="A32" s="87" t="s">
        <v>283</v>
      </c>
      <c r="B32" s="98" t="s">
        <v>242</v>
      </c>
      <c r="C32" s="99"/>
      <c r="D32" s="100"/>
    </row>
    <row r="33" spans="1:5" ht="15" customHeight="1" x14ac:dyDescent="0.25">
      <c r="A33" s="87"/>
      <c r="B33" s="131" t="s">
        <v>241</v>
      </c>
      <c r="C33" s="131"/>
      <c r="D33" s="131"/>
      <c r="E33" s="38"/>
    </row>
    <row r="34" spans="1:5" ht="15.75" thickBot="1" x14ac:dyDescent="0.3">
      <c r="A34" s="87"/>
      <c r="B34" s="167" t="s">
        <v>237</v>
      </c>
      <c r="C34" s="167"/>
      <c r="D34" s="167"/>
      <c r="E34" s="57">
        <f>IF(E33&lt;=17.5,+E33,17.5)</f>
        <v>0</v>
      </c>
    </row>
    <row r="35" spans="1:5" s="29" customFormat="1" ht="18" customHeight="1" thickTop="1" thickBot="1" x14ac:dyDescent="0.3">
      <c r="A35" s="60"/>
      <c r="B35" s="95" t="s">
        <v>47</v>
      </c>
      <c r="C35" s="95"/>
      <c r="D35" s="95"/>
      <c r="E35" s="48">
        <f>IF((+E26+E31+E34)&lt;=50,(+E26+E31+E34),50)</f>
        <v>0</v>
      </c>
    </row>
    <row r="36" spans="1:5" s="29" customFormat="1" ht="9.75" customHeight="1" thickTop="1" x14ac:dyDescent="0.25">
      <c r="A36" s="61"/>
      <c r="B36" s="119"/>
      <c r="C36" s="119"/>
      <c r="D36" s="119"/>
      <c r="E36" s="33"/>
    </row>
    <row r="37" spans="1:5" ht="15.75" customHeight="1" x14ac:dyDescent="0.25">
      <c r="A37" s="13">
        <v>2</v>
      </c>
      <c r="B37" s="98" t="s">
        <v>17</v>
      </c>
      <c r="C37" s="99"/>
      <c r="D37" s="100"/>
      <c r="E37" s="31"/>
    </row>
    <row r="38" spans="1:5" ht="27.75" customHeight="1" x14ac:dyDescent="0.25">
      <c r="A38" s="64" t="s">
        <v>284</v>
      </c>
      <c r="B38" s="168" t="s">
        <v>18</v>
      </c>
      <c r="C38" s="169"/>
      <c r="D38" s="170"/>
      <c r="E38" s="39"/>
    </row>
    <row r="39" spans="1:5" x14ac:dyDescent="0.25">
      <c r="A39" s="65"/>
      <c r="B39" s="92" t="s">
        <v>243</v>
      </c>
      <c r="C39" s="93"/>
      <c r="D39" s="94"/>
      <c r="E39" s="59">
        <f>IF(E38&lt;=6,+E38,6)</f>
        <v>0</v>
      </c>
    </row>
    <row r="40" spans="1:5" ht="25.5" customHeight="1" x14ac:dyDescent="0.25">
      <c r="A40" s="87" t="s">
        <v>285</v>
      </c>
      <c r="B40" s="132" t="s">
        <v>19</v>
      </c>
      <c r="C40" s="88"/>
      <c r="D40" s="89"/>
      <c r="E40" s="39"/>
    </row>
    <row r="41" spans="1:5" x14ac:dyDescent="0.25">
      <c r="A41" s="87"/>
      <c r="B41" s="92" t="s">
        <v>244</v>
      </c>
      <c r="C41" s="93"/>
      <c r="D41" s="94"/>
      <c r="E41" s="59">
        <f>IF(E40&lt;=3,+E40,3)</f>
        <v>0</v>
      </c>
    </row>
    <row r="42" spans="1:5" ht="26.25" customHeight="1" x14ac:dyDescent="0.25">
      <c r="A42" s="87" t="s">
        <v>286</v>
      </c>
      <c r="B42" s="132" t="s">
        <v>245</v>
      </c>
      <c r="C42" s="88"/>
      <c r="D42" s="89"/>
      <c r="E42" s="39"/>
    </row>
    <row r="43" spans="1:5" ht="15.75" thickBot="1" x14ac:dyDescent="0.3">
      <c r="A43" s="87"/>
      <c r="B43" s="138" t="s">
        <v>246</v>
      </c>
      <c r="C43" s="90"/>
      <c r="D43" s="91"/>
      <c r="E43" s="59">
        <f>IF(E42&lt;=21,+E42,21)</f>
        <v>0</v>
      </c>
    </row>
    <row r="44" spans="1:5" s="29" customFormat="1" ht="18" customHeight="1" thickTop="1" thickBot="1" x14ac:dyDescent="0.3">
      <c r="A44" s="60"/>
      <c r="B44" s="95" t="s">
        <v>48</v>
      </c>
      <c r="C44" s="95"/>
      <c r="D44" s="95"/>
      <c r="E44" s="48">
        <f>IF((+E39+E41+E43)&lt;=30,(+E39+E41+E43),30)</f>
        <v>0</v>
      </c>
    </row>
    <row r="45" spans="1:5" s="29" customFormat="1" ht="9.75" customHeight="1" thickTop="1" x14ac:dyDescent="0.25">
      <c r="A45" s="61"/>
      <c r="B45" s="119"/>
      <c r="C45" s="119"/>
      <c r="D45" s="119"/>
      <c r="E45" s="33"/>
    </row>
    <row r="46" spans="1:5" ht="15.75" customHeight="1" x14ac:dyDescent="0.25">
      <c r="A46" s="45">
        <v>3</v>
      </c>
      <c r="B46" s="99" t="s">
        <v>20</v>
      </c>
      <c r="C46" s="99"/>
      <c r="D46" s="100"/>
      <c r="E46" s="31"/>
    </row>
    <row r="47" spans="1:5" ht="24" customHeight="1" x14ac:dyDescent="0.25">
      <c r="A47" s="142" t="s">
        <v>287</v>
      </c>
      <c r="B47" s="132" t="s">
        <v>247</v>
      </c>
      <c r="C47" s="88"/>
      <c r="D47" s="89"/>
      <c r="E47" s="39"/>
    </row>
    <row r="48" spans="1:5" ht="12.75" customHeight="1" x14ac:dyDescent="0.25">
      <c r="A48" s="142"/>
      <c r="B48" s="92" t="s">
        <v>248</v>
      </c>
      <c r="C48" s="93"/>
      <c r="D48" s="94"/>
      <c r="E48" s="59">
        <f>IF(E47&lt;=15,+E47,15)</f>
        <v>0</v>
      </c>
    </row>
    <row r="49" spans="1:5" ht="26.25" customHeight="1" x14ac:dyDescent="0.25">
      <c r="A49" s="143" t="s">
        <v>288</v>
      </c>
      <c r="B49" s="132" t="s">
        <v>257</v>
      </c>
      <c r="C49" s="88"/>
      <c r="D49" s="89"/>
      <c r="E49" s="39"/>
    </row>
    <row r="50" spans="1:5" ht="12.75" customHeight="1" x14ac:dyDescent="0.25">
      <c r="A50" s="143"/>
      <c r="B50" s="92" t="s">
        <v>256</v>
      </c>
      <c r="C50" s="93"/>
      <c r="D50" s="94"/>
      <c r="E50" s="59">
        <f>IF(E49&lt;=7.5,+E49,7.5)</f>
        <v>0</v>
      </c>
    </row>
    <row r="51" spans="1:5" ht="25.5" customHeight="1" x14ac:dyDescent="0.25">
      <c r="A51" s="87" t="s">
        <v>289</v>
      </c>
      <c r="B51" s="132" t="s">
        <v>258</v>
      </c>
      <c r="C51" s="88"/>
      <c r="D51" s="89"/>
      <c r="E51" s="39"/>
    </row>
    <row r="52" spans="1:5" ht="12.75" customHeight="1" thickBot="1" x14ac:dyDescent="0.3">
      <c r="A52" s="87"/>
      <c r="B52" s="92" t="s">
        <v>256</v>
      </c>
      <c r="C52" s="93"/>
      <c r="D52" s="94"/>
      <c r="E52" s="59">
        <f>IF(E51&lt;=7.5,+E51,7.5)</f>
        <v>0</v>
      </c>
    </row>
    <row r="53" spans="1:5" s="29" customFormat="1" ht="18" customHeight="1" thickTop="1" thickBot="1" x14ac:dyDescent="0.3">
      <c r="A53" s="60"/>
      <c r="B53" s="95" t="s">
        <v>49</v>
      </c>
      <c r="C53" s="95"/>
      <c r="D53" s="95"/>
      <c r="E53" s="48">
        <f>IF((+E48+E50+E52)&lt;=30,(+E48+E50+E52),30)</f>
        <v>0</v>
      </c>
    </row>
    <row r="54" spans="1:5" s="29" customFormat="1" ht="9.75" customHeight="1" thickTop="1" x14ac:dyDescent="0.25">
      <c r="A54" s="61"/>
      <c r="B54" s="119"/>
      <c r="C54" s="119"/>
      <c r="D54" s="119"/>
      <c r="E54" s="33"/>
    </row>
    <row r="55" spans="1:5" ht="15.75" customHeight="1" x14ac:dyDescent="0.25">
      <c r="A55" s="45">
        <v>4</v>
      </c>
      <c r="B55" s="99" t="s">
        <v>21</v>
      </c>
      <c r="C55" s="99"/>
      <c r="D55" s="100"/>
      <c r="E55" s="32"/>
    </row>
    <row r="56" spans="1:5" ht="12" customHeight="1" x14ac:dyDescent="0.25">
      <c r="A56" s="87" t="s">
        <v>290</v>
      </c>
      <c r="B56" s="88" t="s">
        <v>42</v>
      </c>
      <c r="C56" s="88"/>
      <c r="D56" s="89"/>
      <c r="E56" s="40"/>
    </row>
    <row r="57" spans="1:5" ht="12" customHeight="1" x14ac:dyDescent="0.25">
      <c r="A57" s="87"/>
      <c r="B57" s="93" t="s">
        <v>259</v>
      </c>
      <c r="C57" s="93"/>
      <c r="D57" s="94"/>
      <c r="E57" s="59">
        <f>IF(E56&lt;=30,+E56,30)</f>
        <v>0</v>
      </c>
    </row>
    <row r="58" spans="1:5" ht="12" customHeight="1" x14ac:dyDescent="0.25">
      <c r="A58" s="87" t="s">
        <v>291</v>
      </c>
      <c r="B58" s="88" t="s">
        <v>22</v>
      </c>
      <c r="C58" s="88"/>
      <c r="D58" s="89"/>
      <c r="E58" s="40"/>
    </row>
    <row r="59" spans="1:5" ht="12" customHeight="1" x14ac:dyDescent="0.25">
      <c r="A59" s="87"/>
      <c r="B59" s="93" t="s">
        <v>50</v>
      </c>
      <c r="C59" s="93"/>
      <c r="D59" s="94"/>
      <c r="E59" s="59">
        <f>IF(E58&lt;=10,+E58,10)</f>
        <v>0</v>
      </c>
    </row>
    <row r="60" spans="1:5" ht="12" customHeight="1" x14ac:dyDescent="0.25">
      <c r="A60" s="87" t="s">
        <v>292</v>
      </c>
      <c r="B60" s="88" t="s">
        <v>260</v>
      </c>
      <c r="C60" s="88"/>
      <c r="D60" s="89"/>
      <c r="E60" s="40"/>
    </row>
    <row r="61" spans="1:5" ht="12" customHeight="1" x14ac:dyDescent="0.25">
      <c r="A61" s="87"/>
      <c r="B61" s="93" t="s">
        <v>263</v>
      </c>
      <c r="C61" s="93"/>
      <c r="D61" s="94"/>
      <c r="E61" s="59">
        <f>IF(E60&lt;=5,+E60,5)</f>
        <v>0</v>
      </c>
    </row>
    <row r="62" spans="1:5" ht="12" customHeight="1" x14ac:dyDescent="0.25">
      <c r="A62" s="87" t="s">
        <v>293</v>
      </c>
      <c r="B62" s="88" t="s">
        <v>261</v>
      </c>
      <c r="C62" s="88"/>
      <c r="D62" s="89"/>
      <c r="E62" s="40"/>
    </row>
    <row r="63" spans="1:5" ht="12" customHeight="1" x14ac:dyDescent="0.25">
      <c r="A63" s="87"/>
      <c r="B63" s="93" t="s">
        <v>264</v>
      </c>
      <c r="C63" s="93"/>
      <c r="D63" s="94"/>
      <c r="E63" s="59">
        <f>IF(E62&lt;=1,+E62,1)</f>
        <v>0</v>
      </c>
    </row>
    <row r="64" spans="1:5" ht="12" customHeight="1" x14ac:dyDescent="0.25">
      <c r="A64" s="87" t="s">
        <v>294</v>
      </c>
      <c r="B64" s="88" t="s">
        <v>262</v>
      </c>
      <c r="C64" s="88"/>
      <c r="D64" s="89"/>
      <c r="E64" s="40"/>
    </row>
    <row r="65" spans="1:5" ht="12" customHeight="1" thickBot="1" x14ac:dyDescent="0.3">
      <c r="A65" s="87"/>
      <c r="B65" s="93" t="s">
        <v>265</v>
      </c>
      <c r="C65" s="93"/>
      <c r="D65" s="94"/>
      <c r="E65" s="59">
        <f>IF(E64&lt;=4,+E64,4)</f>
        <v>0</v>
      </c>
    </row>
    <row r="66" spans="1:5" s="29" customFormat="1" ht="18" customHeight="1" thickTop="1" thickBot="1" x14ac:dyDescent="0.3">
      <c r="A66" s="60"/>
      <c r="B66" s="95" t="s">
        <v>51</v>
      </c>
      <c r="C66" s="95"/>
      <c r="D66" s="95"/>
      <c r="E66" s="48">
        <f>IF((+E57+E59+E61+E63+E65)&lt;=30,+E57+E59+E61+E63+E65,30)</f>
        <v>0</v>
      </c>
    </row>
    <row r="67" spans="1:5" s="29" customFormat="1" ht="9.75" customHeight="1" thickTop="1" x14ac:dyDescent="0.25">
      <c r="A67" s="61"/>
      <c r="B67" s="119"/>
      <c r="C67" s="119"/>
      <c r="D67" s="119"/>
      <c r="E67" s="33"/>
    </row>
    <row r="68" spans="1:5" ht="15.75" customHeight="1" x14ac:dyDescent="0.25">
      <c r="A68" s="45">
        <v>5</v>
      </c>
      <c r="B68" s="99" t="s">
        <v>23</v>
      </c>
      <c r="C68" s="99"/>
      <c r="D68" s="100"/>
      <c r="E68" s="32"/>
    </row>
    <row r="69" spans="1:5" s="12" customFormat="1" ht="17.25" customHeight="1" x14ac:dyDescent="0.25">
      <c r="A69" s="87" t="s">
        <v>295</v>
      </c>
      <c r="B69" s="132" t="s">
        <v>267</v>
      </c>
      <c r="C69" s="88"/>
      <c r="D69" s="89"/>
      <c r="E69" s="151"/>
    </row>
    <row r="70" spans="1:5" ht="26.25" customHeight="1" x14ac:dyDescent="0.25">
      <c r="A70" s="87"/>
      <c r="B70" s="132" t="s">
        <v>266</v>
      </c>
      <c r="C70" s="88"/>
      <c r="D70" s="89"/>
      <c r="E70" s="152"/>
    </row>
    <row r="71" spans="1:5" ht="16.5" customHeight="1" x14ac:dyDescent="0.25">
      <c r="A71" s="87"/>
      <c r="B71" s="92" t="s">
        <v>272</v>
      </c>
      <c r="C71" s="93"/>
      <c r="D71" s="94"/>
      <c r="E71" s="56">
        <f>IF(E69&lt;=10,+E69,10)</f>
        <v>0</v>
      </c>
    </row>
    <row r="72" spans="1:5" ht="52.5" customHeight="1" x14ac:dyDescent="0.25">
      <c r="A72" s="87" t="s">
        <v>296</v>
      </c>
      <c r="B72" s="132" t="s">
        <v>268</v>
      </c>
      <c r="C72" s="88"/>
      <c r="D72" s="89"/>
      <c r="E72" s="38"/>
    </row>
    <row r="73" spans="1:5" ht="12.95" customHeight="1" x14ac:dyDescent="0.25">
      <c r="A73" s="87"/>
      <c r="B73" s="92" t="s">
        <v>271</v>
      </c>
      <c r="C73" s="93"/>
      <c r="D73" s="94"/>
      <c r="E73" s="59">
        <f>IF(E72&lt;=5,+E72,5)</f>
        <v>0</v>
      </c>
    </row>
    <row r="74" spans="1:5" ht="12.95" customHeight="1" x14ac:dyDescent="0.25">
      <c r="A74" s="87" t="s">
        <v>297</v>
      </c>
      <c r="B74" s="132" t="s">
        <v>24</v>
      </c>
      <c r="C74" s="88"/>
      <c r="D74" s="89"/>
      <c r="E74" s="38"/>
    </row>
    <row r="75" spans="1:5" ht="12.95" customHeight="1" x14ac:dyDescent="0.25">
      <c r="A75" s="87"/>
      <c r="B75" s="92" t="s">
        <v>270</v>
      </c>
      <c r="C75" s="93"/>
      <c r="D75" s="94"/>
      <c r="E75" s="59">
        <f>IF(E74&lt;=3,+E74,3)</f>
        <v>0</v>
      </c>
    </row>
    <row r="76" spans="1:5" ht="29.25" customHeight="1" x14ac:dyDescent="0.25">
      <c r="A76" s="87" t="s">
        <v>298</v>
      </c>
      <c r="B76" s="132" t="s">
        <v>361</v>
      </c>
      <c r="C76" s="88"/>
      <c r="D76" s="89"/>
      <c r="E76" s="38"/>
    </row>
    <row r="77" spans="1:5" ht="12.95" customHeight="1" x14ac:dyDescent="0.25">
      <c r="A77" s="87"/>
      <c r="B77" s="92" t="s">
        <v>269</v>
      </c>
      <c r="C77" s="93"/>
      <c r="D77" s="94"/>
      <c r="E77" s="59">
        <f>IF(E76&lt;=3,+E76,3)</f>
        <v>0</v>
      </c>
    </row>
    <row r="78" spans="1:5" ht="24.75" customHeight="1" x14ac:dyDescent="0.25">
      <c r="A78" s="87" t="s">
        <v>306</v>
      </c>
      <c r="B78" s="88" t="s">
        <v>52</v>
      </c>
      <c r="C78" s="88"/>
      <c r="D78" s="89"/>
      <c r="E78" s="38"/>
    </row>
    <row r="79" spans="1:5" ht="12.95" customHeight="1" x14ac:dyDescent="0.25">
      <c r="A79" s="87"/>
      <c r="B79" s="92" t="s">
        <v>273</v>
      </c>
      <c r="C79" s="93"/>
      <c r="D79" s="94"/>
      <c r="E79" s="56">
        <f>IF(E78&lt;=4,+E78,4)</f>
        <v>0</v>
      </c>
    </row>
    <row r="80" spans="1:5" ht="15.75" customHeight="1" x14ac:dyDescent="0.25">
      <c r="A80" s="87">
        <v>5.6</v>
      </c>
      <c r="B80" s="88" t="s">
        <v>25</v>
      </c>
      <c r="C80" s="88"/>
      <c r="D80" s="89"/>
      <c r="E80" s="38"/>
    </row>
    <row r="81" spans="1:5" ht="12.95" customHeight="1" thickBot="1" x14ac:dyDescent="0.3">
      <c r="A81" s="87"/>
      <c r="B81" s="92" t="s">
        <v>271</v>
      </c>
      <c r="C81" s="93"/>
      <c r="D81" s="94"/>
      <c r="E81" s="56">
        <f>IF(E80&lt;=5,+E80,5)</f>
        <v>0</v>
      </c>
    </row>
    <row r="82" spans="1:5" s="29" customFormat="1" ht="18" customHeight="1" thickTop="1" thickBot="1" x14ac:dyDescent="0.3">
      <c r="A82" s="60"/>
      <c r="B82" s="95" t="s">
        <v>26</v>
      </c>
      <c r="C82" s="95"/>
      <c r="D82" s="95"/>
      <c r="E82" s="48">
        <f>IF((+E71+E73+E75+E77+E79+E81)&lt;=20,(+E71+E73+E75+E77+E79+E81),20)</f>
        <v>0</v>
      </c>
    </row>
    <row r="83" spans="1:5" s="29" customFormat="1" ht="9.75" customHeight="1" thickTop="1" x14ac:dyDescent="0.25">
      <c r="B83" s="119"/>
      <c r="C83" s="119"/>
      <c r="D83" s="119"/>
      <c r="E83" s="33"/>
    </row>
    <row r="84" spans="1:5" ht="15" customHeight="1" x14ac:dyDescent="0.25">
      <c r="A84" s="45">
        <v>6</v>
      </c>
      <c r="B84" s="99" t="s">
        <v>27</v>
      </c>
      <c r="C84" s="99"/>
      <c r="D84" s="100"/>
      <c r="E84" s="32"/>
    </row>
    <row r="85" spans="1:5" ht="57" customHeight="1" x14ac:dyDescent="0.25">
      <c r="A85" s="87" t="s">
        <v>299</v>
      </c>
      <c r="B85" s="132" t="s">
        <v>362</v>
      </c>
      <c r="C85" s="88"/>
      <c r="D85" s="89"/>
      <c r="E85" s="38"/>
    </row>
    <row r="86" spans="1:5" ht="12.95" customHeight="1" x14ac:dyDescent="0.25">
      <c r="A86" s="87"/>
      <c r="B86" s="138" t="s">
        <v>274</v>
      </c>
      <c r="C86" s="90"/>
      <c r="D86" s="91"/>
      <c r="E86" s="56">
        <f>IFERROR(IF(E85&lt;=10,+E85,10)," ")</f>
        <v>0</v>
      </c>
    </row>
    <row r="87" spans="1:5" x14ac:dyDescent="0.25">
      <c r="A87" s="87"/>
      <c r="B87" s="135" t="s">
        <v>360</v>
      </c>
      <c r="C87" s="135"/>
      <c r="D87" s="135"/>
      <c r="E87" s="32"/>
    </row>
    <row r="88" spans="1:5" ht="39" customHeight="1" x14ac:dyDescent="0.25">
      <c r="A88" s="87" t="s">
        <v>300</v>
      </c>
      <c r="B88" s="127" t="s">
        <v>325</v>
      </c>
      <c r="C88" s="127"/>
      <c r="D88" s="128"/>
      <c r="E88" s="38"/>
    </row>
    <row r="89" spans="1:5" ht="12.95" customHeight="1" x14ac:dyDescent="0.25">
      <c r="A89" s="87"/>
      <c r="B89" s="138" t="s">
        <v>274</v>
      </c>
      <c r="C89" s="90"/>
      <c r="D89" s="91"/>
      <c r="E89" s="56">
        <f>IF(E88&lt;=10,+E88,10)</f>
        <v>0</v>
      </c>
    </row>
    <row r="90" spans="1:5" ht="24.95" customHeight="1" x14ac:dyDescent="0.25">
      <c r="A90" s="87" t="s">
        <v>301</v>
      </c>
      <c r="B90" s="127" t="s">
        <v>322</v>
      </c>
      <c r="C90" s="127"/>
      <c r="D90" s="128"/>
      <c r="E90" s="38"/>
    </row>
    <row r="91" spans="1:5" s="35" customFormat="1" ht="12.95" customHeight="1" x14ac:dyDescent="0.25">
      <c r="A91" s="87"/>
      <c r="B91" s="138" t="s">
        <v>275</v>
      </c>
      <c r="C91" s="90"/>
      <c r="D91" s="91"/>
      <c r="E91" s="56">
        <f>IF(E90&lt;=2,+E90,2)</f>
        <v>0</v>
      </c>
    </row>
    <row r="92" spans="1:5" ht="24.95" customHeight="1" x14ac:dyDescent="0.25">
      <c r="A92" s="87" t="s">
        <v>302</v>
      </c>
      <c r="B92" s="127" t="s">
        <v>323</v>
      </c>
      <c r="C92" s="127"/>
      <c r="D92" s="128"/>
      <c r="E92" s="38"/>
    </row>
    <row r="93" spans="1:5" s="35" customFormat="1" ht="12.95" customHeight="1" x14ac:dyDescent="0.25">
      <c r="A93" s="87"/>
      <c r="B93" s="138" t="s">
        <v>276</v>
      </c>
      <c r="C93" s="90"/>
      <c r="D93" s="91"/>
      <c r="E93" s="56">
        <f>IF(E92&lt;=10,+E92,10)</f>
        <v>0</v>
      </c>
    </row>
    <row r="94" spans="1:5" ht="24.95" customHeight="1" x14ac:dyDescent="0.25">
      <c r="A94" s="87" t="s">
        <v>303</v>
      </c>
      <c r="B94" s="137" t="s">
        <v>324</v>
      </c>
      <c r="C94" s="127"/>
      <c r="D94" s="128"/>
      <c r="E94" s="38"/>
    </row>
    <row r="95" spans="1:5" s="35" customFormat="1" ht="12.95" customHeight="1" thickBot="1" x14ac:dyDescent="0.3">
      <c r="A95" s="87"/>
      <c r="B95" s="138" t="s">
        <v>277</v>
      </c>
      <c r="C95" s="90"/>
      <c r="D95" s="91"/>
      <c r="E95" s="56">
        <f>IF(E94&lt;=9,+E94,9)</f>
        <v>0</v>
      </c>
    </row>
    <row r="96" spans="1:5" s="29" customFormat="1" ht="18" customHeight="1" thickTop="1" thickBot="1" x14ac:dyDescent="0.3">
      <c r="A96" s="60"/>
      <c r="B96" s="95" t="s">
        <v>33</v>
      </c>
      <c r="C96" s="95"/>
      <c r="D96" s="95"/>
      <c r="E96" s="48">
        <f>IF((+E86+E89+E91+E93+E95)&lt;=20,(+E86+E89+E91+E93+E95),20)</f>
        <v>0</v>
      </c>
    </row>
    <row r="97" spans="1:5" s="29" customFormat="1" ht="9.75" customHeight="1" thickTop="1" thickBot="1" x14ac:dyDescent="0.3">
      <c r="A97" s="67"/>
      <c r="B97" s="119"/>
      <c r="C97" s="119"/>
      <c r="D97" s="119"/>
      <c r="E97" s="33"/>
    </row>
    <row r="98" spans="1:5" s="29" customFormat="1" ht="18" customHeight="1" thickTop="1" thickBot="1" x14ac:dyDescent="0.3">
      <c r="A98" s="66"/>
      <c r="B98" s="141" t="s">
        <v>357</v>
      </c>
      <c r="C98" s="141"/>
      <c r="D98" s="141"/>
      <c r="E98" s="48">
        <f>+E35+E44+E53+E66+E82+E96</f>
        <v>0</v>
      </c>
    </row>
    <row r="99" spans="1:5" ht="8.25" customHeight="1" thickTop="1" x14ac:dyDescent="0.25">
      <c r="A99" s="6"/>
      <c r="B99" s="2"/>
      <c r="D99" s="2"/>
    </row>
    <row r="100" spans="1:5" x14ac:dyDescent="0.25">
      <c r="A100" s="6" t="s">
        <v>34</v>
      </c>
      <c r="B100" s="2"/>
    </row>
    <row r="101" spans="1:5" x14ac:dyDescent="0.25">
      <c r="A101" s="6"/>
      <c r="B101" s="2"/>
    </row>
    <row r="102" spans="1:5" x14ac:dyDescent="0.25">
      <c r="A102" s="6"/>
      <c r="B102" s="2"/>
    </row>
    <row r="103" spans="1:5" x14ac:dyDescent="0.25">
      <c r="A103" s="6"/>
      <c r="B103" s="2"/>
    </row>
    <row r="104" spans="1:5" ht="15.75" x14ac:dyDescent="0.25">
      <c r="A104" s="139" t="s">
        <v>36</v>
      </c>
      <c r="B104" s="139"/>
      <c r="C104" s="28"/>
      <c r="D104" s="133" t="s">
        <v>35</v>
      </c>
      <c r="E104" s="133"/>
    </row>
    <row r="105" spans="1:5" x14ac:dyDescent="0.25">
      <c r="A105" s="140"/>
      <c r="B105" s="140"/>
      <c r="C105" s="140"/>
      <c r="D105" s="134"/>
      <c r="E105" s="134"/>
    </row>
    <row r="106" spans="1:5" x14ac:dyDescent="0.25">
      <c r="A106" s="6"/>
      <c r="B106" s="2"/>
    </row>
    <row r="107" spans="1:5" x14ac:dyDescent="0.25">
      <c r="A107" s="6"/>
      <c r="B107" s="2"/>
    </row>
    <row r="108" spans="1:5" ht="15.75" x14ac:dyDescent="0.25">
      <c r="A108" s="139" t="s">
        <v>36</v>
      </c>
      <c r="B108" s="139"/>
      <c r="C108" s="28"/>
      <c r="D108" s="133" t="s">
        <v>35</v>
      </c>
      <c r="E108" s="133"/>
    </row>
    <row r="109" spans="1:5" x14ac:dyDescent="0.25">
      <c r="A109" s="140"/>
      <c r="B109" s="140"/>
      <c r="C109" s="140"/>
      <c r="D109" s="134"/>
      <c r="E109" s="134"/>
    </row>
    <row r="110" spans="1:5" x14ac:dyDescent="0.25">
      <c r="A110" s="6"/>
      <c r="B110" s="2"/>
    </row>
    <row r="111" spans="1:5" x14ac:dyDescent="0.25">
      <c r="A111" s="6"/>
      <c r="B111" s="2"/>
    </row>
    <row r="112" spans="1:5" ht="15.75" x14ac:dyDescent="0.25">
      <c r="A112" s="139" t="s">
        <v>36</v>
      </c>
      <c r="B112" s="139"/>
      <c r="C112" s="28"/>
      <c r="D112" s="133" t="s">
        <v>35</v>
      </c>
      <c r="E112" s="133"/>
    </row>
    <row r="113" spans="1:5" x14ac:dyDescent="0.25">
      <c r="A113" s="140"/>
      <c r="B113" s="140"/>
      <c r="C113" s="140"/>
      <c r="D113" s="134"/>
      <c r="E113" s="134"/>
    </row>
  </sheetData>
  <sheetProtection algorithmName="SHA-512" hashValue="hcc6N3xlawrJDEvVhPCinG2rBGRFc0pwxDN/Ifp6fsGZEYoRett8MhxoP9qLleqVAJpJq+eZvadICSlLO5Qnsg==" saltValue="1MC8fA7Gw7iVXXvOCSn9Yg==" spinCount="100000" sheet="1" objects="1" scenarios="1"/>
  <mergeCells count="135">
    <mergeCell ref="E69:E70"/>
    <mergeCell ref="C11:E11"/>
    <mergeCell ref="A1:D1"/>
    <mergeCell ref="B93:D93"/>
    <mergeCell ref="B78:D78"/>
    <mergeCell ref="B80:D80"/>
    <mergeCell ref="B81:D81"/>
    <mergeCell ref="B82:D82"/>
    <mergeCell ref="B83:D83"/>
    <mergeCell ref="B84:D84"/>
    <mergeCell ref="B69:D69"/>
    <mergeCell ref="B72:D72"/>
    <mergeCell ref="A40:A41"/>
    <mergeCell ref="B42:D42"/>
    <mergeCell ref="B44:D44"/>
    <mergeCell ref="B45:D45"/>
    <mergeCell ref="B46:D46"/>
    <mergeCell ref="B47:D47"/>
    <mergeCell ref="B51:D51"/>
    <mergeCell ref="A24:A26"/>
    <mergeCell ref="B23:D23"/>
    <mergeCell ref="B24:D24"/>
    <mergeCell ref="B25:D25"/>
    <mergeCell ref="B70:D70"/>
    <mergeCell ref="B66:D66"/>
    <mergeCell ref="B49:D49"/>
    <mergeCell ref="B50:D50"/>
    <mergeCell ref="B52:D52"/>
    <mergeCell ref="A49:A50"/>
    <mergeCell ref="A51:A52"/>
    <mergeCell ref="A56:A57"/>
    <mergeCell ref="A58:A59"/>
    <mergeCell ref="B61:D61"/>
    <mergeCell ref="B48:D48"/>
    <mergeCell ref="B63:D63"/>
    <mergeCell ref="B65:D65"/>
    <mergeCell ref="A60:A61"/>
    <mergeCell ref="A62:A63"/>
    <mergeCell ref="A64:A65"/>
    <mergeCell ref="B56:D56"/>
    <mergeCell ref="B57:D57"/>
    <mergeCell ref="B58:D58"/>
    <mergeCell ref="B59:D59"/>
    <mergeCell ref="B60:D60"/>
    <mergeCell ref="B62:D62"/>
    <mergeCell ref="B64:D64"/>
    <mergeCell ref="A2:E2"/>
    <mergeCell ref="A3:E3"/>
    <mergeCell ref="A4:E4"/>
    <mergeCell ref="A9:E9"/>
    <mergeCell ref="B31:D31"/>
    <mergeCell ref="B34:D34"/>
    <mergeCell ref="A30:A31"/>
    <mergeCell ref="B38:D38"/>
    <mergeCell ref="B43:D43"/>
    <mergeCell ref="A42:A43"/>
    <mergeCell ref="B17:E17"/>
    <mergeCell ref="B18:E18"/>
    <mergeCell ref="B19:E19"/>
    <mergeCell ref="B28:D28"/>
    <mergeCell ref="B29:D29"/>
    <mergeCell ref="B30:D30"/>
    <mergeCell ref="D14:E14"/>
    <mergeCell ref="A16:E16"/>
    <mergeCell ref="B7:D7"/>
    <mergeCell ref="A10:B10"/>
    <mergeCell ref="C10:E10"/>
    <mergeCell ref="A11:B11"/>
    <mergeCell ref="A5:C5"/>
    <mergeCell ref="B20:E20"/>
    <mergeCell ref="B88:D88"/>
    <mergeCell ref="B92:D92"/>
    <mergeCell ref="B73:D73"/>
    <mergeCell ref="B74:D74"/>
    <mergeCell ref="B75:D75"/>
    <mergeCell ref="A72:A73"/>
    <mergeCell ref="B91:D91"/>
    <mergeCell ref="B77:D77"/>
    <mergeCell ref="B79:D79"/>
    <mergeCell ref="B85:D85"/>
    <mergeCell ref="B86:D86"/>
    <mergeCell ref="B87:D87"/>
    <mergeCell ref="B90:D90"/>
    <mergeCell ref="A74:A75"/>
    <mergeCell ref="A76:A77"/>
    <mergeCell ref="A78:A79"/>
    <mergeCell ref="B76:D76"/>
    <mergeCell ref="A80:A81"/>
    <mergeCell ref="A88:A89"/>
    <mergeCell ref="A85:A87"/>
    <mergeCell ref="A90:A91"/>
    <mergeCell ref="A92:A93"/>
    <mergeCell ref="B89:D89"/>
    <mergeCell ref="A94:A95"/>
    <mergeCell ref="A113:C113"/>
    <mergeCell ref="D113:E113"/>
    <mergeCell ref="A104:B104"/>
    <mergeCell ref="D104:E104"/>
    <mergeCell ref="A105:C105"/>
    <mergeCell ref="D105:E105"/>
    <mergeCell ref="A108:B108"/>
    <mergeCell ref="D108:E108"/>
    <mergeCell ref="A109:C109"/>
    <mergeCell ref="D109:E109"/>
    <mergeCell ref="A112:B112"/>
    <mergeCell ref="D112:E112"/>
    <mergeCell ref="B94:D94"/>
    <mergeCell ref="B95:D95"/>
    <mergeCell ref="B96:D96"/>
    <mergeCell ref="B97:D97"/>
    <mergeCell ref="B98:D98"/>
    <mergeCell ref="B21:E21"/>
    <mergeCell ref="A13:B13"/>
    <mergeCell ref="C13:E13"/>
    <mergeCell ref="A14:B14"/>
    <mergeCell ref="A22:E22"/>
    <mergeCell ref="A47:A48"/>
    <mergeCell ref="B71:D71"/>
    <mergeCell ref="A69:A71"/>
    <mergeCell ref="B53:D53"/>
    <mergeCell ref="B54:D54"/>
    <mergeCell ref="B55:D55"/>
    <mergeCell ref="A32:A34"/>
    <mergeCell ref="B26:D26"/>
    <mergeCell ref="B27:D27"/>
    <mergeCell ref="B40:D40"/>
    <mergeCell ref="B41:D41"/>
    <mergeCell ref="B32:D32"/>
    <mergeCell ref="B33:D33"/>
    <mergeCell ref="B35:D35"/>
    <mergeCell ref="B36:D36"/>
    <mergeCell ref="B37:D37"/>
    <mergeCell ref="B39:D39"/>
    <mergeCell ref="B67:D67"/>
    <mergeCell ref="B68:D68"/>
  </mergeCells>
  <dataValidations count="3">
    <dataValidation type="list" allowBlank="1" showInputMessage="1" showErrorMessage="1" sqref="C10">
      <formula1>FACULTADESUMSA</formula1>
    </dataValidation>
    <dataValidation type="list" allowBlank="1" showInputMessage="1" showErrorMessage="1" sqref="C11">
      <formula1>INDIRECT($C$10)</formula1>
    </dataValidation>
    <dataValidation type="list" allowBlank="1" showInputMessage="1" showErrorMessage="1" error="ERROR VUELVA A INTRODUCIR LA CARGA HORARIA DEL DOCENTE" sqref="C14">
      <formula1>CARGA</formula1>
    </dataValidation>
  </dataValidations>
  <printOptions horizontalCentered="1" verticalCentered="1"/>
  <pageMargins left="0.70866141732283472" right="0.70866141732283472" top="0.74803149606299213" bottom="1.1811023622047245" header="0.31496062992125984" footer="0.31496062992125984"/>
  <pageSetup paperSize="5" scale="90" orientation="portrait" r:id="rId1"/>
  <headerFooter differentFirst="1">
    <oddHeader>&amp;R&amp;"-,Negrita"&amp;9FORMULARIO TIPO &amp;12C</oddHeader>
  </headerFooter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3:B13"/>
  <sheetViews>
    <sheetView workbookViewId="0">
      <selection activeCell="A3" sqref="A3"/>
    </sheetView>
  </sheetViews>
  <sheetFormatPr baseColWidth="10" defaultRowHeight="15" x14ac:dyDescent="0.25"/>
  <sheetData>
    <row r="3" spans="1:2" x14ac:dyDescent="0.25">
      <c r="A3" t="s">
        <v>135</v>
      </c>
    </row>
    <row r="4" spans="1:2" ht="20.25" x14ac:dyDescent="0.25">
      <c r="A4" s="25">
        <v>16</v>
      </c>
      <c r="B4" t="s">
        <v>136</v>
      </c>
    </row>
    <row r="5" spans="1:2" ht="20.25" x14ac:dyDescent="0.25">
      <c r="A5" s="25">
        <v>32</v>
      </c>
      <c r="B5" t="s">
        <v>136</v>
      </c>
    </row>
    <row r="6" spans="1:2" ht="20.25" x14ac:dyDescent="0.25">
      <c r="A6" s="25">
        <v>48</v>
      </c>
      <c r="B6" t="s">
        <v>136</v>
      </c>
    </row>
    <row r="7" spans="1:2" ht="20.25" x14ac:dyDescent="0.25">
      <c r="A7" s="25">
        <v>64</v>
      </c>
      <c r="B7" t="s">
        <v>136</v>
      </c>
    </row>
    <row r="8" spans="1:2" ht="20.25" x14ac:dyDescent="0.25">
      <c r="A8" s="25">
        <v>80</v>
      </c>
      <c r="B8" t="s">
        <v>136</v>
      </c>
    </row>
    <row r="9" spans="1:2" ht="20.25" x14ac:dyDescent="0.25">
      <c r="A9" s="25">
        <v>96</v>
      </c>
      <c r="B9" t="s">
        <v>136</v>
      </c>
    </row>
    <row r="10" spans="1:2" ht="20.25" x14ac:dyDescent="0.25">
      <c r="A10" s="25">
        <v>112</v>
      </c>
      <c r="B10" t="s">
        <v>136</v>
      </c>
    </row>
    <row r="11" spans="1:2" ht="20.25" x14ac:dyDescent="0.25">
      <c r="A11" s="25">
        <v>128</v>
      </c>
      <c r="B11" t="s">
        <v>136</v>
      </c>
    </row>
    <row r="12" spans="1:2" ht="20.25" x14ac:dyDescent="0.25">
      <c r="A12" s="25">
        <v>144</v>
      </c>
      <c r="B12" t="s">
        <v>136</v>
      </c>
    </row>
    <row r="13" spans="1:2" ht="20.25" x14ac:dyDescent="0.25">
      <c r="A13" s="25">
        <v>160</v>
      </c>
      <c r="B13" t="s">
        <v>136</v>
      </c>
    </row>
  </sheetData>
  <sheetProtection password="BDDB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A11"/>
  <sheetViews>
    <sheetView workbookViewId="0">
      <selection activeCell="B6" sqref="B6"/>
    </sheetView>
  </sheetViews>
  <sheetFormatPr baseColWidth="10" defaultRowHeight="15" x14ac:dyDescent="0.25"/>
  <cols>
    <col min="1" max="1" width="20" customWidth="1"/>
  </cols>
  <sheetData>
    <row r="2" spans="1:1" ht="18" x14ac:dyDescent="0.25">
      <c r="A2" s="27" t="s">
        <v>198</v>
      </c>
    </row>
    <row r="3" spans="1:1" ht="18" x14ac:dyDescent="0.25">
      <c r="A3" s="27" t="s">
        <v>199</v>
      </c>
    </row>
    <row r="4" spans="1:1" ht="18" x14ac:dyDescent="0.25">
      <c r="A4" s="27" t="s">
        <v>200</v>
      </c>
    </row>
    <row r="5" spans="1:1" ht="18" x14ac:dyDescent="0.25">
      <c r="A5" s="27" t="s">
        <v>201</v>
      </c>
    </row>
    <row r="6" spans="1:1" ht="18" x14ac:dyDescent="0.25">
      <c r="A6" s="27" t="s">
        <v>202</v>
      </c>
    </row>
    <row r="7" spans="1:1" ht="18" x14ac:dyDescent="0.25">
      <c r="A7" s="27" t="s">
        <v>203</v>
      </c>
    </row>
    <row r="8" spans="1:1" ht="18" x14ac:dyDescent="0.25">
      <c r="A8" s="27" t="s">
        <v>204</v>
      </c>
    </row>
    <row r="9" spans="1:1" ht="18" x14ac:dyDescent="0.25">
      <c r="A9" s="27" t="s">
        <v>205</v>
      </c>
    </row>
    <row r="10" spans="1:1" ht="18" x14ac:dyDescent="0.25">
      <c r="A10" s="27" t="s">
        <v>206</v>
      </c>
    </row>
    <row r="11" spans="1:1" ht="18" x14ac:dyDescent="0.25">
      <c r="A11" s="27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30</vt:i4>
      </vt:variant>
    </vt:vector>
  </HeadingPairs>
  <TitlesOfParts>
    <vt:vector size="38" baseType="lpstr">
      <vt:lpstr>DATOS</vt:lpstr>
      <vt:lpstr>EVAL-TIPO-A</vt:lpstr>
      <vt:lpstr>EVAL-TIPO-B</vt:lpstr>
      <vt:lpstr>EVAL-TIPO-C</vt:lpstr>
      <vt:lpstr>CARGA_HORARIA</vt:lpstr>
      <vt:lpstr>Hoja1</vt:lpstr>
      <vt:lpstr>Hoja2</vt:lpstr>
      <vt:lpstr>Hoja3</vt:lpstr>
      <vt:lpstr>AGRONOMÍA</vt:lpstr>
      <vt:lpstr>'EVAL-TIPO-A'!Área_de_impresión</vt:lpstr>
      <vt:lpstr>'EVAL-TIPO-B'!Área_de_impresión</vt:lpstr>
      <vt:lpstr>'EVAL-TIPO-C'!Área_de_impresión</vt:lpstr>
      <vt:lpstr>ARQUITECTURA</vt:lpstr>
      <vt:lpstr>ARQUITECTURA_ARTES_DISEÑO_Y_URBANISMO</vt:lpstr>
      <vt:lpstr>CARGA</vt:lpstr>
      <vt:lpstr>CARGA_HORARIA</vt:lpstr>
      <vt:lpstr>CARGAHORARIA</vt:lpstr>
      <vt:lpstr>DATOS!CARRERAS</vt:lpstr>
      <vt:lpstr>CH</vt:lpstr>
      <vt:lpstr>CIENCIAS_ECONÓMICAS_Y_FINANCIERAS</vt:lpstr>
      <vt:lpstr>CIENCIAS_FARMACEUTICAS_Y_BIOQUÍMICAS</vt:lpstr>
      <vt:lpstr>CIENCIAS_GEOLÓGICAS</vt:lpstr>
      <vt:lpstr>CIENCIAS_PURAS_Y_NATURALES</vt:lpstr>
      <vt:lpstr>CIENCIAS_SOCIALES</vt:lpstr>
      <vt:lpstr>DERECHO_Y_CIENCIAS_POLÍTICAS</vt:lpstr>
      <vt:lpstr>DATOS!FACULTADE</vt:lpstr>
      <vt:lpstr>FACULTADESUMSA</vt:lpstr>
      <vt:lpstr>GESTION</vt:lpstr>
      <vt:lpstr>HUMANIDADES_Y_CIENCIAS_DE_LA_EDUCACIÓN</vt:lpstr>
      <vt:lpstr>HUMANIDADES_Y_CIENCIAS_DE_LA_INFORMACIÓN</vt:lpstr>
      <vt:lpstr>IENCIAS_GEOLÓGICAS</vt:lpstr>
      <vt:lpstr>INGENIERIA</vt:lpstr>
      <vt:lpstr>MEDICINA</vt:lpstr>
      <vt:lpstr>MEDICINA_ENF_NUTRICION_Y_TECNOLOGIA_MEDICA</vt:lpstr>
      <vt:lpstr>ODONTOLOGÍA</vt:lpstr>
      <vt:lpstr>POST_GRADO_MULTIDISCIPLINARIO</vt:lpstr>
      <vt:lpstr>PROGRAMAS_CENTRALES_ACADEMICOS</vt:lpstr>
      <vt:lpstr>TECNOLOGÍA</vt:lpstr>
    </vt:vector>
  </TitlesOfParts>
  <Company>Windows XP Colossus Edition 2 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DOCENTE</dc:creator>
  <cp:lastModifiedBy>la</cp:lastModifiedBy>
  <cp:lastPrinted>2015-10-06T14:31:58Z</cp:lastPrinted>
  <dcterms:created xsi:type="dcterms:W3CDTF">2015-10-01T14:29:24Z</dcterms:created>
  <dcterms:modified xsi:type="dcterms:W3CDTF">2016-10-05T15:13:42Z</dcterms:modified>
</cp:coreProperties>
</file>